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1" activeTab="11"/>
  </bookViews>
  <sheets>
    <sheet name="осень обычные дети" sheetId="2" state="hidden" r:id="rId1"/>
    <sheet name="лето обычные дети" sheetId="1" state="hidden" r:id="rId2"/>
    <sheet name="Лист1" sheetId="3" state="hidden" r:id="rId3"/>
    <sheet name="завтрак" sheetId="4" state="hidden" r:id="rId4"/>
    <sheet name="обед" sheetId="5" state="hidden" r:id="rId5"/>
    <sheet name="ЛОЛ 2021г" sheetId="6" state="hidden" r:id="rId6"/>
    <sheet name="расчет завтрак" sheetId="7" state="hidden" r:id="rId7"/>
    <sheet name="расчет ЛОЛ" sheetId="10" state="hidden" r:id="rId8"/>
    <sheet name="ЛТО" sheetId="9" state="hidden" r:id="rId9"/>
    <sheet name="расчет ЛТО" sheetId="11" state="hidden" r:id="rId10"/>
    <sheet name="Лист2" sheetId="12" state="hidden" r:id="rId11"/>
    <sheet name="меню ЛОЛ на 10 дней" sheetId="13" r:id="rId12"/>
    <sheet name="меню ЛОЛ (расчеты)" sheetId="21" state="hidden" r:id="rId13"/>
    <sheet name="меню ЛТО" sheetId="14" state="hidden" r:id="rId14"/>
    <sheet name="меню ЛОЛ (для печати) на 14 дне" sheetId="26" state="hidden" r:id="rId15"/>
    <sheet name="расчет ЛОЛ на 2024г. на 14 дней" sheetId="25" state="hidden" r:id="rId16"/>
    <sheet name="меню ЛТО (расчет)" sheetId="24" state="hidden" r:id="rId17"/>
    <sheet name="меню ЛТО (2)" sheetId="20" state="hidden" r:id="rId18"/>
    <sheet name="меню ЛТО (для печати) на 14 дне" sheetId="28" state="hidden" r:id="rId19"/>
    <sheet name="расчет ЛТО на 2024г. на 14 дней" sheetId="27" state="hidden" r:id="rId20"/>
    <sheet name="расчет ЛОЛ на 2024г" sheetId="16" state="hidden" r:id="rId21"/>
    <sheet name="расчет ЛТО на 2024г" sheetId="17" state="hidden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<sst xmlns="http://schemas.openxmlformats.org/spreadsheetml/2006/main" count="9975" uniqueCount="553">
  <si>
    <t xml:space="preserve">Возрастная категория: 7 - 13 лет </t>
  </si>
  <si>
    <t>День 1</t>
  </si>
  <si>
    <t>Завтрак</t>
  </si>
  <si>
    <t>№ рец.</t>
  </si>
  <si>
    <t>Наименование блюда</t>
  </si>
  <si>
    <t>масса порции (г)</t>
  </si>
  <si>
    <t>Пищевые вещества (г)</t>
  </si>
  <si>
    <t>Эн.ц. ккал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</si>
  <si>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</si>
  <si>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</si>
  <si>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</si>
  <si>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</si>
  <si>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</si>
  <si>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</si>
  <si>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</si>
  <si>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</si>
  <si>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</si>
  <si>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</si>
  <si>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</si>
  <si>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</si>
  <si>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</si>
  <si>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Каша молочная рисовая </t>
  </si>
  <si>
    <t>Бутерброд с сыром</t>
  </si>
  <si>
    <t>Чай с лимоном</t>
  </si>
  <si>
    <t>Итого</t>
  </si>
  <si>
    <t>Обед</t>
  </si>
  <si>
    <t>Суп картофельный  с гречневой крупой</t>
  </si>
  <si>
    <t>Бедро куриное тушеное</t>
  </si>
  <si>
    <t>Картофельное пюре</t>
  </si>
  <si>
    <t>Салат из свежей капусты</t>
  </si>
  <si>
    <t>Апельсин</t>
  </si>
  <si>
    <t>Кисель</t>
  </si>
  <si>
    <t>Хлеб ржано-пшеничный</t>
  </si>
  <si>
    <t>Кондитерские изделия</t>
  </si>
  <si>
    <t>Итого:</t>
  </si>
  <si>
    <t>Итого  за день:</t>
  </si>
  <si>
    <t>День 2</t>
  </si>
  <si>
    <t>Омлет натуральный</t>
  </si>
  <si>
    <t>Бутерброд с сыром и маслом</t>
  </si>
  <si>
    <t>50/10/15</t>
  </si>
  <si>
    <t>Щи из свежей капусты со сметаной</t>
  </si>
  <si>
    <t>250/10</t>
  </si>
  <si>
    <t xml:space="preserve">Рыба тушеная </t>
  </si>
  <si>
    <t>Каша перловая рассыпчатая</t>
  </si>
  <si>
    <t>Салат из свежей моркови с растительным маслом</t>
  </si>
  <si>
    <t>Какао с молоком</t>
  </si>
  <si>
    <t>Груша</t>
  </si>
  <si>
    <t>День 3</t>
  </si>
  <si>
    <t>Сосиска отварная</t>
  </si>
  <si>
    <t>Каша гречневая рассыпчатая</t>
  </si>
  <si>
    <t>Молоко в индивидуальной упаковке</t>
  </si>
  <si>
    <t>Хлеб пшеничный</t>
  </si>
  <si>
    <t>Суп картофельный  с пшенной крупой</t>
  </si>
  <si>
    <t>Макароны отварные</t>
  </si>
  <si>
    <t>Сок</t>
  </si>
  <si>
    <t>Банан</t>
  </si>
  <si>
    <t>День 4</t>
  </si>
  <si>
    <t>Сырники творожные со сметанным соусом</t>
  </si>
  <si>
    <t>160/30</t>
  </si>
  <si>
    <t>Гуляш из говядины</t>
  </si>
  <si>
    <t>60\40</t>
  </si>
  <si>
    <t>Компот из с/ф</t>
  </si>
  <si>
    <t>День 5</t>
  </si>
  <si>
    <t>Яйцо отварное</t>
  </si>
  <si>
    <t>Хлеб  пшеничный</t>
  </si>
  <si>
    <t>Плов  из говядины</t>
  </si>
  <si>
    <t>Суп молочный с гречневой крупой</t>
  </si>
  <si>
    <t xml:space="preserve">Бутерброд с сыром </t>
  </si>
  <si>
    <t>50/15</t>
  </si>
  <si>
    <t>Суп картофельный с вермишелью</t>
  </si>
  <si>
    <t>Каша рисовая рассыпчатая</t>
  </si>
  <si>
    <t>Овощи натуральные свежие</t>
  </si>
  <si>
    <t>Мучные кондитерские изделия</t>
  </si>
  <si>
    <t>Картофель отварной</t>
  </si>
  <si>
    <t>Птица отварная</t>
  </si>
  <si>
    <t>День 6</t>
  </si>
  <si>
    <t>Суп картофельный с горохом</t>
  </si>
  <si>
    <t>Жаркое  по-домашнему</t>
  </si>
  <si>
    <t>День 7</t>
  </si>
  <si>
    <t>50/30</t>
  </si>
  <si>
    <t>Каша пшенная рассыпчатая</t>
  </si>
  <si>
    <t>Рыба тушеная с овощами</t>
  </si>
  <si>
    <t>День 8</t>
  </si>
  <si>
    <t>Суп молочный с манной крупой</t>
  </si>
  <si>
    <t>День 9</t>
  </si>
  <si>
    <t xml:space="preserve">Запеканка творожная со сметанным соусом </t>
  </si>
  <si>
    <t>День 10</t>
  </si>
  <si>
    <t>Суп молочный с вермишелью</t>
  </si>
  <si>
    <t>Среднее потребление за 10 дней (завтрак + обед):</t>
  </si>
  <si>
    <t>Средняя потребность (60% от суточной потребности):</t>
  </si>
  <si>
    <t>Процент удовлетворения потребности:</t>
  </si>
  <si>
    <t>Прием пищи</t>
  </si>
  <si>
    <t>Суп картофельный  с горохом</t>
  </si>
  <si>
    <t>Согласовано:</t>
  </si>
  <si>
    <t>Утверждаю:</t>
  </si>
  <si>
    <t xml:space="preserve">Начальник территориального отдела Управления </t>
  </si>
  <si>
    <t>Начальник управления образования администрации</t>
  </si>
  <si>
    <t>Федеральной службы по надзору в сфере защиты прав потребителей</t>
  </si>
  <si>
    <t>муниципального района "Корочанский район"</t>
  </si>
  <si>
    <t xml:space="preserve"> и благополучия человека по Белгородской области в Губкинском районе</t>
  </si>
  <si>
    <t>"____" _______________2021 г.</t>
  </si>
  <si>
    <t>Н.С. Имамедова</t>
  </si>
  <si>
    <t>"____" __________2021 г.</t>
  </si>
  <si>
    <t>Г.И.Крештель</t>
  </si>
  <si>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</si>
  <si>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</si>
  <si>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</si>
  <si>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>в период летней оздоровительной кампании</t>
  </si>
  <si>
    <t>на 2020-2021 учебный год</t>
  </si>
  <si>
    <t>Возрастная категория: 7-13 лет</t>
  </si>
  <si>
    <t>Приём пищи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</si>
  <si>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</si>
  <si>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</si>
  <si>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</si>
  <si>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</si>
  <si>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</si>
  <si>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</si>
  <si>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</si>
  <si>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</si>
  <si>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Итого за завтрак</t>
  </si>
  <si>
    <t>Салат из свежих помидоров и огурцов</t>
  </si>
  <si>
    <t>Суп картофельный с макаронными изделиями (вермишель)</t>
  </si>
  <si>
    <t xml:space="preserve">Котлеты, биточки, шницели рубленные </t>
  </si>
  <si>
    <t>Хлеб ржаной (ржано-пшеничный)</t>
  </si>
  <si>
    <t>Фрукты</t>
  </si>
  <si>
    <t>Итого за обед</t>
  </si>
  <si>
    <t>Итого за день</t>
  </si>
  <si>
    <t>Сырники из творога запеченые с повидлом</t>
  </si>
  <si>
    <t>200/30</t>
  </si>
  <si>
    <t>Бутерброд с маслом (сливочным)</t>
  </si>
  <si>
    <t>Чай</t>
  </si>
  <si>
    <t>Щи из свежей капусты с картофелем</t>
  </si>
  <si>
    <t>Плов из птицы</t>
  </si>
  <si>
    <t>Компот из сушеных фруктов</t>
  </si>
  <si>
    <t>Каша овсяная "Геркулес" молочная вязкая</t>
  </si>
  <si>
    <t>Суп картофельный с крупой (пшено)</t>
  </si>
  <si>
    <t>Макаронные изделия отварные</t>
  </si>
  <si>
    <t>Гуляш</t>
  </si>
  <si>
    <t>Кисель из концентрата плодовогоили ягодного</t>
  </si>
  <si>
    <t>Каша манная молочная жидкая</t>
  </si>
  <si>
    <t>4/7</t>
  </si>
  <si>
    <t>Каша рисовая молочная вязкая</t>
  </si>
  <si>
    <t>Борщ с капустой и картофелем</t>
  </si>
  <si>
    <t>Мясо тушеное</t>
  </si>
  <si>
    <t>Неделя 2</t>
  </si>
  <si>
    <t>Запеканка из творога с повидлом</t>
  </si>
  <si>
    <t xml:space="preserve">Птица тушеная </t>
  </si>
  <si>
    <t>Каша пшенная молочная жидкая</t>
  </si>
  <si>
    <t>Биточки (котлеты) рыбные</t>
  </si>
  <si>
    <t>9/7</t>
  </si>
  <si>
    <t>Котлеты рубленные из птицы или кролика</t>
  </si>
  <si>
    <t>сахар</t>
  </si>
  <si>
    <t>1 день</t>
  </si>
  <si>
    <t>Омлет натуральный №210</t>
  </si>
  <si>
    <t>Вес блюда:</t>
  </si>
  <si>
    <t>Пересчитать</t>
  </si>
  <si>
    <t>DOCX</t>
  </si>
  <si>
    <t>PDF</t>
  </si>
  <si>
    <t>расчет яйца по 40 грамм</t>
  </si>
  <si>
    <r>
      <rPr>
        <sz val="10.5"/>
        <color rgb="FF000000"/>
        <rFont val="Calibri"/>
        <charset val="204"/>
        <scheme val="minor"/>
      </rPr>
      <t xml:space="preserve">Источник: </t>
    </r>
    <r>
      <rPr>
        <b/>
        <sz val="10.5"/>
        <color rgb="FF000000"/>
        <rFont val="Calibri"/>
        <charset val="204"/>
        <scheme val="minor"/>
      </rPr>
      <t>Сборник рецептур на продукцию для обучающихся во всех образовательных учреждениях.</t>
    </r>
  </si>
  <si>
    <r>
      <rPr>
        <sz val="10.5"/>
        <color rgb="FF000000"/>
        <rFont val="Calibri"/>
        <charset val="204"/>
        <scheme val="minor"/>
      </rPr>
      <t>Вид обработки: </t>
    </r>
    <r>
      <rPr>
        <b/>
        <sz val="10.5"/>
        <color rgb="FF000000"/>
        <rFont val="Calibri"/>
        <charset val="204"/>
        <scheme val="minor"/>
      </rPr>
      <t>Запекание</t>
    </r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</si>
  <si>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</si>
  <si>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</si>
  <si>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</si>
  <si>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</si>
  <si>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Цена</t>
  </si>
  <si>
    <t>Сумма</t>
  </si>
  <si>
    <t>Яйцо</t>
  </si>
  <si>
    <t>  или Меланж</t>
  </si>
  <si>
    <t>Молоко</t>
  </si>
  <si>
    <t>  или Вода</t>
  </si>
  <si>
    <r>
      <rPr>
        <sz val="10.5"/>
        <color rgb="FF464646"/>
        <rFont val="Calibri"/>
        <charset val="204"/>
        <scheme val="minor"/>
      </rPr>
      <t>  ~ </t>
    </r>
    <r>
      <rPr>
        <i/>
        <sz val="10.5"/>
        <color rgb="FF464646"/>
        <rFont val="Calibri"/>
        <charset val="204"/>
        <scheme val="minor"/>
      </rPr>
      <t>Масса омлетной смеси</t>
    </r>
  </si>
  <si>
    <t>-</t>
  </si>
  <si>
    <t>Масло сливочное</t>
  </si>
  <si>
    <r>
      <rPr>
        <sz val="10.5"/>
        <color rgb="FF464646"/>
        <rFont val="Calibri"/>
        <charset val="204"/>
        <scheme val="minor"/>
      </rPr>
      <t>  ~ </t>
    </r>
    <r>
      <rPr>
        <i/>
        <sz val="10.5"/>
        <color rgb="FF464646"/>
        <rFont val="Calibri"/>
        <charset val="204"/>
        <scheme val="minor"/>
      </rPr>
      <t>Масса готового омлета</t>
    </r>
  </si>
  <si>
    <t>Чай-заварка №375</t>
  </si>
  <si>
    <r>
      <rPr>
        <sz val="10"/>
        <color rgb="FF000000"/>
        <rFont val="Arial"/>
        <charset val="204"/>
      </rPr>
      <t xml:space="preserve">Источник: </t>
    </r>
    <r>
      <rPr>
        <b/>
        <sz val="10"/>
        <color rgb="FF000000"/>
        <rFont val="Arial"/>
        <charset val="204"/>
      </rPr>
      <t>Сборник рецептур на продукцию для обучающихся во всех образовательных учреждениях.</t>
    </r>
  </si>
  <si>
    <t>РЕЦЕПТУРА (РАСКЛАДКА ПРОДУКТОВ) НА 50 ГРАММ НЕТТО БЛЮДА</t>
  </si>
  <si>
    <t>Чай высшего сорта</t>
  </si>
  <si>
    <t>460</t>
  </si>
  <si>
    <t>Вода</t>
  </si>
  <si>
    <t>Чай с лимоном №377</t>
  </si>
  <si>
    <t>Чай-заварка № 375</t>
  </si>
  <si>
    <t>Сахарный песок</t>
  </si>
  <si>
    <t>46</t>
  </si>
  <si>
    <t>Лимон</t>
  </si>
  <si>
    <t>165</t>
  </si>
  <si>
    <t>41,40</t>
  </si>
  <si>
    <t>2 день</t>
  </si>
  <si>
    <t>Сырники из творога запеченные №321</t>
  </si>
  <si>
    <r>
      <rPr>
        <sz val="10.5"/>
        <color rgb="FF636363"/>
        <rFont val="Calibri"/>
        <charset val="204"/>
        <scheme val="minor"/>
      </rPr>
      <t>Вид обработки: </t>
    </r>
    <r>
      <rPr>
        <b/>
        <sz val="10.5"/>
        <color rgb="FF636363"/>
        <rFont val="Calibri"/>
        <charset val="204"/>
        <scheme val="minor"/>
      </rPr>
      <t>Запекание</t>
    </r>
  </si>
  <si>
    <t>Вес блюда: </t>
  </si>
  <si>
    <t>ПЕРЕСЧИТАТЬ</t>
  </si>
  <si>
    <t>Творог</t>
  </si>
  <si>
    <t>Крупа манная</t>
  </si>
  <si>
    <t>Ванилин</t>
  </si>
  <si>
    <t>Мука пшеничная</t>
  </si>
  <si>
    <t>Сметана</t>
  </si>
  <si>
    <r>
      <rPr>
        <sz val="10.5"/>
        <color rgb="FF464646"/>
        <rFont val="Calibri"/>
        <charset val="204"/>
        <scheme val="minor"/>
      </rPr>
      <t>  ~ </t>
    </r>
    <r>
      <rPr>
        <i/>
        <sz val="10.5"/>
        <color rgb="FF464646"/>
        <rFont val="Calibri"/>
        <charset val="204"/>
        <scheme val="minor"/>
      </rPr>
      <t>Масса полуфабриката</t>
    </r>
  </si>
  <si>
    <t>повидло яблочное</t>
  </si>
  <si>
    <r>
      <rPr>
        <sz val="10"/>
        <color rgb="FF000000"/>
        <rFont val="Calibri"/>
        <charset val="204"/>
        <scheme val="minor"/>
      </rPr>
      <t xml:space="preserve">Источник: </t>
    </r>
    <r>
      <rPr>
        <b/>
        <sz val="10"/>
        <color rgb="FF000000"/>
        <rFont val="Calibri"/>
        <charset val="204"/>
        <scheme val="minor"/>
      </rPr>
      <t>Сборник рецептур на продукцию для обучающихся во всех образовательных учреждениях.</t>
    </r>
  </si>
  <si>
    <t>Бутерброд с маслом (сливочным или шоколадным) №1</t>
  </si>
  <si>
    <t>  или Масло шоколадное</t>
  </si>
  <si>
    <t>батон</t>
  </si>
  <si>
    <t>49,22</t>
  </si>
  <si>
    <t>  или Хлеб пшеничный</t>
  </si>
  <si>
    <t>3 день</t>
  </si>
  <si>
    <t>Каша овсяная "Геркулес" молочная вязкая №184</t>
  </si>
  <si>
    <r>
      <rPr>
        <sz val="8"/>
        <color rgb="FF636363"/>
        <rFont val="Calibri"/>
        <charset val="204"/>
        <scheme val="minor"/>
      </rPr>
      <t>Вид обработки: </t>
    </r>
    <r>
      <rPr>
        <b/>
        <sz val="8"/>
        <color rgb="FF636363"/>
        <rFont val="Calibri"/>
        <charset val="204"/>
        <scheme val="minor"/>
      </rPr>
      <t>Варка</t>
    </r>
  </si>
  <si>
    <r>
      <rPr>
        <sz val="8"/>
        <color rgb="FF636363"/>
        <rFont val="Calibri"/>
        <charset val="204"/>
        <scheme val="minor"/>
      </rPr>
      <t>Вес блюд</t>
    </r>
    <r>
      <rPr>
        <sz val="10"/>
        <color rgb="FF636363"/>
        <rFont val="Calibri"/>
        <charset val="204"/>
        <scheme val="minor"/>
      </rPr>
      <t>а: </t>
    </r>
  </si>
  <si>
    <r>
      <rPr>
        <sz val="10"/>
        <color rgb="FF000000"/>
        <rFont val="Calibri"/>
        <charset val="204"/>
        <scheme val="minor"/>
      </rPr>
      <t xml:space="preserve">Источник: </t>
    </r>
    <r>
      <rPr>
        <b/>
        <sz val="10"/>
        <color rgb="FF000000"/>
        <rFont val="Calibri"/>
        <charset val="204"/>
        <scheme val="minor"/>
      </rPr>
      <t>Сборник рецептур блюд и кулинарных изделий для предприятий общественного питания при общеобразовательных школах/ Под ред.Ф.Л.Марчука и В.Т.Лапшиной. - Изд. Хлебпродинформ, 2004..</t>
    </r>
  </si>
  <si>
    <t>Геркулес</t>
  </si>
  <si>
    <t>Соль пищевая йодированная</t>
  </si>
  <si>
    <r>
      <rPr>
        <sz val="10"/>
        <color rgb="FF464646"/>
        <rFont val="Calibri"/>
        <charset val="204"/>
        <scheme val="minor"/>
      </rPr>
      <t>  ~ </t>
    </r>
    <r>
      <rPr>
        <i/>
        <sz val="10"/>
        <color rgb="FF464646"/>
        <rFont val="Calibri"/>
        <charset val="204"/>
        <scheme val="minor"/>
      </rPr>
      <t>Каша рассыпчатая</t>
    </r>
  </si>
  <si>
    <t>масло</t>
  </si>
  <si>
    <t>345</t>
  </si>
  <si>
    <t>сыр</t>
  </si>
  <si>
    <t>385</t>
  </si>
  <si>
    <t>4 день</t>
  </si>
  <si>
    <t>Каша манная молочная жидкая №262</t>
  </si>
  <si>
    <r>
      <rPr>
        <sz val="10.5"/>
        <color rgb="FF636363"/>
        <rFont val="Calibri"/>
        <charset val="204"/>
        <scheme val="minor"/>
      </rPr>
      <t>Вид обработки: </t>
    </r>
    <r>
      <rPr>
        <b/>
        <sz val="10.5"/>
        <color rgb="FF636363"/>
        <rFont val="Calibri"/>
        <charset val="204"/>
        <scheme val="minor"/>
      </rPr>
      <t>Варка</t>
    </r>
  </si>
  <si>
    <r>
      <rPr>
        <sz val="10.5"/>
        <color rgb="FF464646"/>
        <rFont val="Calibri"/>
        <charset val="204"/>
        <scheme val="minor"/>
      </rPr>
      <t>  ~ </t>
    </r>
    <r>
      <rPr>
        <i/>
        <sz val="10.5"/>
        <color rgb="FF464646"/>
        <rFont val="Calibri"/>
        <charset val="204"/>
        <scheme val="minor"/>
      </rPr>
      <t>Маса каши</t>
    </r>
  </si>
  <si>
    <t>5 день</t>
  </si>
  <si>
    <t>Каша рисовая молочная вязкая №183</t>
  </si>
  <si>
    <r>
      <rPr>
        <sz val="10.5"/>
        <color rgb="FF000000"/>
        <rFont val="Calibri"/>
        <charset val="204"/>
        <scheme val="minor"/>
      </rPr>
      <t xml:space="preserve">Источник: </t>
    </r>
    <r>
      <rPr>
        <b/>
        <sz val="10.5"/>
        <color rgb="FF000000"/>
        <rFont val="Calibri"/>
        <charset val="204"/>
        <scheme val="minor"/>
      </rPr>
      <t>Сборник рецептур блюд и кулинарных изделий для предприятий общественного питания при общеобразовательных школах/ Под ред.Ф.Л.Марчука и В.Т.Лапшиной. - Изд. Хлебпродинформ, 2004..</t>
    </r>
  </si>
  <si>
    <t>Крупа рисовая</t>
  </si>
  <si>
    <r>
      <rPr>
        <sz val="10.5"/>
        <color rgb="FF464646"/>
        <rFont val="Calibri"/>
        <charset val="204"/>
        <scheme val="minor"/>
      </rPr>
      <t>  ~ </t>
    </r>
    <r>
      <rPr>
        <i/>
        <sz val="10.5"/>
        <color rgb="FF464646"/>
        <rFont val="Calibri"/>
        <charset val="204"/>
        <scheme val="minor"/>
      </rPr>
      <t>Каша рассыпчатая</t>
    </r>
  </si>
  <si>
    <r>
      <rPr>
        <sz val="11"/>
        <color rgb="FF000000"/>
        <rFont val="Calibri"/>
        <charset val="204"/>
        <scheme val="minor"/>
      </rPr>
      <t xml:space="preserve">Источник: </t>
    </r>
    <r>
      <rPr>
        <b/>
        <sz val="11"/>
        <color rgb="FF000000"/>
        <rFont val="Calibri"/>
        <charset val="204"/>
        <scheme val="minor"/>
      </rPr>
      <t>Сборник рецептур на продукцию для обучающихся во всех образовательных учреждениях.</t>
    </r>
  </si>
  <si>
    <r>
      <rPr>
        <sz val="11"/>
        <color rgb="FF000000"/>
        <rFont val="Calibri"/>
        <charset val="204"/>
        <scheme val="minor"/>
      </rPr>
      <t>Вид обработки: </t>
    </r>
    <r>
      <rPr>
        <b/>
        <sz val="11"/>
        <color rgb="FF000000"/>
        <rFont val="Calibri"/>
        <charset val="204"/>
        <scheme val="minor"/>
      </rPr>
      <t>Без обработки</t>
    </r>
  </si>
  <si>
    <t xml:space="preserve">6 день </t>
  </si>
  <si>
    <t>Запеканка из творога №319</t>
  </si>
  <si>
    <r>
      <rPr>
        <sz val="10.5"/>
        <color rgb="FF000000"/>
        <rFont val="Calibri"/>
        <charset val="204"/>
        <scheme val="minor"/>
      </rPr>
      <t>Вид обработки: </t>
    </r>
    <r>
      <rPr>
        <b/>
        <sz val="10.5"/>
        <color rgb="FF000000"/>
        <rFont val="Calibri"/>
        <charset val="204"/>
        <scheme val="minor"/>
      </rPr>
      <t>Запечение</t>
    </r>
  </si>
  <si>
    <r>
      <rPr>
        <u/>
        <sz val="11"/>
        <color theme="10"/>
        <rFont val="Calibri"/>
        <charset val="204"/>
      </rPr>
      <t>  </t>
    </r>
    <r>
      <rPr>
        <u/>
        <sz val="11"/>
        <color theme="10"/>
        <rFont val="Calibri"/>
        <charset val="204"/>
      </rPr>
      <t>или Молоко стерилизованное 3,2% жирности</t>
    </r>
  </si>
  <si>
    <t>Сметана 10,0% жирности</t>
  </si>
  <si>
    <t>Сухари</t>
  </si>
  <si>
    <t>7 день</t>
  </si>
  <si>
    <t>Каша пшенная молочная жидкая №267</t>
  </si>
  <si>
    <t>Пшено</t>
  </si>
  <si>
    <r>
      <rPr>
        <sz val="10.5"/>
        <color rgb="FF464646"/>
        <rFont val="Calibri"/>
        <charset val="204"/>
        <scheme val="minor"/>
      </rPr>
      <t>  ~ </t>
    </r>
    <r>
      <rPr>
        <i/>
        <sz val="10.5"/>
        <color rgb="FF464646"/>
        <rFont val="Calibri"/>
        <charset val="204"/>
        <scheme val="minor"/>
      </rPr>
      <t>Масса каши</t>
    </r>
  </si>
  <si>
    <t>8 день</t>
  </si>
  <si>
    <t xml:space="preserve">9 день </t>
  </si>
  <si>
    <t>10 день</t>
  </si>
  <si>
    <t>яйцо 40 грамм</t>
  </si>
  <si>
    <t>170</t>
  </si>
  <si>
    <t>Салат из свежих помидоров и огурцов №24</t>
  </si>
  <si>
    <t>Помидоры (томаты)</t>
  </si>
  <si>
    <t>Огурец свежий</t>
  </si>
  <si>
    <t>Лук зеленый</t>
  </si>
  <si>
    <t>  или Лук репчатый</t>
  </si>
  <si>
    <t>Масло растительное</t>
  </si>
  <si>
    <t>Суп картофельный с макаронными изделиями №103</t>
  </si>
  <si>
    <t>РЕЦЕПТУРА (РАСКЛАДКА ПРОДУКТОВ) НА 250 ГРАММ НЕТТО БЛЮДА</t>
  </si>
  <si>
    <t>Картофель</t>
  </si>
  <si>
    <t>Макароны из муки 1 сорта</t>
  </si>
  <si>
    <t>Лапша</t>
  </si>
  <si>
    <t>Вермишель</t>
  </si>
  <si>
    <t>Лапша домашняя № 114</t>
  </si>
  <si>
    <t>Макаронные изделия, высшего сорта, яичные</t>
  </si>
  <si>
    <t>Морковь</t>
  </si>
  <si>
    <t>Лук репчатый</t>
  </si>
  <si>
    <t>Бульон костный № 80</t>
  </si>
  <si>
    <t>  или Бульон рыбный</t>
  </si>
  <si>
    <t>  или Бульон куриный</t>
  </si>
  <si>
    <t>Лавровый лист</t>
  </si>
  <si>
    <t>Соль поваренная пищевая</t>
  </si>
  <si>
    <t>Каша гречневая рассыпчатая №237</t>
  </si>
  <si>
    <r>
      <rPr>
        <sz val="9"/>
        <color rgb="FF636363"/>
        <rFont val="Arial"/>
        <charset val="204"/>
      </rPr>
      <t>Вид обработки: </t>
    </r>
    <r>
      <rPr>
        <b/>
        <sz val="9"/>
        <color rgb="FF636363"/>
        <rFont val="Arial"/>
        <charset val="204"/>
      </rPr>
      <t>Варка</t>
    </r>
  </si>
  <si>
    <t>РЕЦЕПТУРА (РАСКЛАДКА ПРОДУКТОВ) НА 180 ГРАММ НЕТТО БЛЮДА</t>
  </si>
  <si>
    <t>Гречневая крупа</t>
  </si>
  <si>
    <r>
      <rPr>
        <sz val="9"/>
        <color rgb="FF464646"/>
        <rFont val="Arial"/>
        <charset val="204"/>
      </rPr>
      <t>  ~ </t>
    </r>
    <r>
      <rPr>
        <i/>
        <sz val="9"/>
        <color rgb="FF464646"/>
        <rFont val="Arial"/>
        <charset val="204"/>
      </rPr>
      <t>Масса каши</t>
    </r>
  </si>
  <si>
    <t>Котлеты, биточки, шницели рубленые №282</t>
  </si>
  <si>
    <r>
      <rPr>
        <sz val="10.5"/>
        <color rgb="FF636363"/>
        <rFont val="Arial"/>
        <charset val="204"/>
      </rPr>
      <t>Вид обработки: </t>
    </r>
    <r>
      <rPr>
        <b/>
        <sz val="10.5"/>
        <color rgb="FF636363"/>
        <rFont val="Arial"/>
        <charset val="204"/>
      </rPr>
      <t>Запечение</t>
    </r>
  </si>
  <si>
    <t>РЕЦЕПТУРА (РАСКЛАДКА ПРОДУКТОВ) НА 100 ГРАММ НЕТТО БЛЮДА</t>
  </si>
  <si>
    <t>Говядина 1 кат.</t>
  </si>
  <si>
    <t>  или Свинина мясная</t>
  </si>
  <si>
    <t>  или Телятина 1 кат.</t>
  </si>
  <si>
    <r>
      <rPr>
        <sz val="10.5"/>
        <color rgb="FF464646"/>
        <rFont val="Arial"/>
        <charset val="204"/>
      </rPr>
      <t>  ~ </t>
    </r>
    <r>
      <rPr>
        <i/>
        <sz val="10.5"/>
        <color rgb="FF464646"/>
        <rFont val="Arial"/>
        <charset val="204"/>
      </rPr>
      <t>Мясо – котлетное</t>
    </r>
  </si>
  <si>
    <t>Хлеб пшеничный, формовой из муки 1 сорта</t>
  </si>
  <si>
    <t>Молоко стерилизованное 3,5% жирности</t>
  </si>
  <si>
    <t>Сухари панировочные</t>
  </si>
  <si>
    <r>
      <rPr>
        <sz val="10.5"/>
        <color rgb="FF464646"/>
        <rFont val="Arial"/>
        <charset val="204"/>
      </rPr>
      <t>  ~ </t>
    </r>
    <r>
      <rPr>
        <i/>
        <sz val="10.5"/>
        <color rgb="FF464646"/>
        <rFont val="Arial"/>
        <charset val="204"/>
      </rPr>
      <t>Масса полуфабриката</t>
    </r>
  </si>
  <si>
    <t>СОК</t>
  </si>
  <si>
    <t>Фрукты (банан)</t>
  </si>
  <si>
    <t>Овощи натуральные свежие.</t>
  </si>
  <si>
    <t>Расход сырья и полуфабрикатов</t>
  </si>
  <si>
    <t>1 порц</t>
  </si>
  <si>
    <t>Наименование сырья</t>
  </si>
  <si>
    <t>Помидоры свежие</t>
  </si>
  <si>
    <t xml:space="preserve"> огурцы свежие</t>
  </si>
  <si>
    <t>Выход</t>
  </si>
  <si>
    <t>Капуста белокочанная</t>
  </si>
  <si>
    <t>Томат-пюре</t>
  </si>
  <si>
    <t>Бульон мясной</t>
  </si>
  <si>
    <t>Плов из птицы №646</t>
  </si>
  <si>
    <t>Цыпленок-бройлер</t>
  </si>
  <si>
    <t>  или Часть Цыпленока-бройлера</t>
  </si>
  <si>
    <r>
      <rPr>
        <sz val="9.5"/>
        <color theme="1"/>
        <rFont val="Calibri"/>
        <charset val="204"/>
        <scheme val="minor"/>
      </rPr>
      <t>  ~ </t>
    </r>
    <r>
      <rPr>
        <i/>
        <sz val="9.5"/>
        <color theme="1"/>
        <rFont val="Calibri"/>
        <charset val="204"/>
        <scheme val="minor"/>
      </rPr>
      <t>Масса готовой курицы</t>
    </r>
  </si>
  <si>
    <t>Рис</t>
  </si>
  <si>
    <t>Томат-паста</t>
  </si>
  <si>
    <r>
      <rPr>
        <sz val="9.5"/>
        <color rgb="FF333333"/>
        <rFont val="Calibri"/>
        <charset val="204"/>
        <scheme val="minor"/>
      </rPr>
      <t>  ~ </t>
    </r>
    <r>
      <rPr>
        <i/>
        <sz val="9.5"/>
        <color rgb="FF333333"/>
        <rFont val="Calibri"/>
        <charset val="204"/>
        <scheme val="minor"/>
      </rPr>
      <t>Масса риса и овощей</t>
    </r>
  </si>
  <si>
    <t>Компот из сушеных фруктов №376</t>
  </si>
  <si>
    <t>Смесь сухофруктов</t>
  </si>
  <si>
    <t>  или Яблоки сушеные</t>
  </si>
  <si>
    <t>  или Груша сушеная</t>
  </si>
  <si>
    <t>  или Абрикосы сушеные без косточки (курага)</t>
  </si>
  <si>
    <t>  или Урюк</t>
  </si>
  <si>
    <t>  или Изюм</t>
  </si>
  <si>
    <r>
      <rPr>
        <sz val="9"/>
        <color rgb="FF464646"/>
        <rFont val="Arial"/>
        <charset val="204"/>
      </rPr>
      <t>  ~ </t>
    </r>
    <r>
      <rPr>
        <i/>
        <sz val="9"/>
        <color rgb="FF464646"/>
        <rFont val="Arial"/>
        <charset val="204"/>
      </rPr>
      <t>Масса плодов или ягод вареных</t>
    </r>
  </si>
  <si>
    <r>
      <rPr>
        <sz val="9"/>
        <color rgb="FF464646"/>
        <rFont val="Arial"/>
        <charset val="204"/>
      </rPr>
      <t>  ~ </t>
    </r>
    <r>
      <rPr>
        <i/>
        <sz val="9"/>
        <color rgb="FF464646"/>
        <rFont val="Arial"/>
        <charset val="204"/>
      </rPr>
      <t>Для компота из кураги и изюма закладка сахара составляет</t>
    </r>
  </si>
  <si>
    <t>Лимонная кислота</t>
  </si>
  <si>
    <t>Фрукты (Апельсин)</t>
  </si>
  <si>
    <t>Оладьи с повидлом №556</t>
  </si>
  <si>
    <r>
      <rPr>
        <sz val="10.5"/>
        <color rgb="FF000000"/>
        <rFont val="Arial"/>
        <charset val="204"/>
      </rPr>
      <t>Вид обработки: </t>
    </r>
    <r>
      <rPr>
        <b/>
        <sz val="10.5"/>
        <color rgb="FF000000"/>
        <rFont val="Arial"/>
        <charset val="204"/>
      </rPr>
      <t>Жарение</t>
    </r>
  </si>
  <si>
    <t>РЕЦЕПТУРА (РАСКЛАДКА ПРОДУКТОВ) НА 150 ГРАММ НЕТТО БЛЮДА</t>
  </si>
  <si>
    <r>
      <rPr>
        <sz val="10.5"/>
        <color rgb="FF464646"/>
        <rFont val="Arial"/>
        <charset val="204"/>
      </rPr>
      <t>  ~ </t>
    </r>
    <r>
      <rPr>
        <i/>
        <sz val="10.5"/>
        <color rgb="FF464646"/>
        <rFont val="Arial"/>
        <charset val="204"/>
      </rPr>
      <t>Тесто для оладий:</t>
    </r>
  </si>
  <si>
    <t>Пшеничная мука, высшего сорта</t>
  </si>
  <si>
    <t>Молоко стерилизованное 3,2% жирности</t>
  </si>
  <si>
    <t>Дрожжи сухие</t>
  </si>
  <si>
    <t>Масло подсолнечное</t>
  </si>
  <si>
    <r>
      <rPr>
        <sz val="10.5"/>
        <color rgb="FF464646"/>
        <rFont val="Arial"/>
        <charset val="204"/>
      </rPr>
      <t>  ~ </t>
    </r>
    <r>
      <rPr>
        <i/>
        <sz val="10.5"/>
        <color rgb="FF464646"/>
        <rFont val="Arial"/>
        <charset val="204"/>
      </rPr>
      <t>Масса готовых оладий</t>
    </r>
  </si>
  <si>
    <t>Повидло</t>
  </si>
  <si>
    <t>Молоко пастерилизованное</t>
  </si>
  <si>
    <t>Суп картофельный с крупой</t>
  </si>
  <si>
    <t>Бульон мясной № 511</t>
  </si>
  <si>
    <t>Крупа перловая</t>
  </si>
  <si>
    <t>  или Крупа овсяная</t>
  </si>
  <si>
    <t>  или Пшеничная крупа</t>
  </si>
  <si>
    <t>  или Крупа манная</t>
  </si>
  <si>
    <t>  или Рис, зерно продовольственное</t>
  </si>
  <si>
    <t>  или Крупа пшено шлифованное</t>
  </si>
  <si>
    <t>  или Овсяные хлопья "Геркулес"</t>
  </si>
  <si>
    <t>Морковь, красная</t>
  </si>
  <si>
    <t>Макаронные изделия отварные №202</t>
  </si>
  <si>
    <t>Макаронные изделия</t>
  </si>
  <si>
    <t>Гуляш №260</t>
  </si>
  <si>
    <r>
      <rPr>
        <sz val="9"/>
        <color rgb="FF636363"/>
        <rFont val="Arial"/>
        <charset val="204"/>
      </rPr>
      <t>Вид обработки: </t>
    </r>
    <r>
      <rPr>
        <b/>
        <sz val="9"/>
        <color rgb="FF636363"/>
        <rFont val="Arial"/>
        <charset val="204"/>
      </rPr>
      <t>Тушение</t>
    </r>
  </si>
  <si>
    <r>
      <rPr>
        <sz val="9"/>
        <color rgb="FF000000"/>
        <rFont val="Arial"/>
        <charset val="204"/>
      </rPr>
      <t xml:space="preserve">Источник: </t>
    </r>
    <r>
      <rPr>
        <b/>
        <sz val="9"/>
        <color rgb="FF000000"/>
        <rFont val="Arial"/>
        <charset val="204"/>
      </rPr>
      <t>Сборник рецептур на продукцию для обучающихся во всех образовательных учреждениях.</t>
    </r>
  </si>
  <si>
    <t>Говядина, лопаточная часть (заплечная)</t>
  </si>
  <si>
    <t>  или Говядина, лопаточная часть (плечевая)</t>
  </si>
  <si>
    <t>  или Говядина, подлопаточная часть</t>
  </si>
  <si>
    <t>  или Говядина, грудинка (мякоть)</t>
  </si>
  <si>
    <t>  или Говядина, покромка</t>
  </si>
  <si>
    <t>  или Свинина, лопаточная часть</t>
  </si>
  <si>
    <t>  или Свинина, шейная часть (мякоть)</t>
  </si>
  <si>
    <r>
      <rPr>
        <sz val="9"/>
        <color rgb="FF464646"/>
        <rFont val="Arial"/>
        <charset val="204"/>
      </rPr>
      <t>  ~ </t>
    </r>
    <r>
      <rPr>
        <i/>
        <sz val="9"/>
        <color rgb="FF464646"/>
        <rFont val="Arial"/>
        <charset val="204"/>
      </rPr>
      <t>Масса тушеного мяса</t>
    </r>
  </si>
  <si>
    <r>
      <rPr>
        <sz val="9"/>
        <color rgb="FF464646"/>
        <rFont val="Arial"/>
        <charset val="204"/>
      </rPr>
      <t>  ~ </t>
    </r>
    <r>
      <rPr>
        <i/>
        <sz val="9"/>
        <color rgb="FF464646"/>
        <rFont val="Arial"/>
        <charset val="204"/>
      </rPr>
      <t>Масса соуса</t>
    </r>
  </si>
  <si>
    <t>Кисель из концентрата плодового или ягодного №516</t>
  </si>
  <si>
    <t>Концентрат киселя витаминизированного</t>
  </si>
  <si>
    <t>Бутерброд</t>
  </si>
  <si>
    <t>443,54</t>
  </si>
  <si>
    <t>Пюре картофельное №321</t>
  </si>
  <si>
    <r>
      <rPr>
        <sz val="9"/>
        <color rgb="FF464646"/>
        <rFont val="Arial"/>
        <charset val="204"/>
      </rPr>
      <t>  ~ </t>
    </r>
    <r>
      <rPr>
        <i/>
        <sz val="9"/>
        <color rgb="FF464646"/>
        <rFont val="Arial"/>
        <charset val="204"/>
      </rPr>
      <t>Масса кипяченого молока</t>
    </r>
  </si>
  <si>
    <r>
      <rPr>
        <sz val="9"/>
        <color rgb="FF464646"/>
        <rFont val="Arial"/>
        <charset val="204"/>
      </rPr>
      <t>  ~ </t>
    </r>
    <r>
      <rPr>
        <i/>
        <sz val="9"/>
        <color rgb="FF464646"/>
        <rFont val="Arial"/>
        <charset val="204"/>
      </rPr>
      <t>При отсутствии молока можно на 10 г увеличить норму закладки сливочного масла</t>
    </r>
  </si>
  <si>
    <t>Рыба, тушенная с овощами №4/7</t>
  </si>
  <si>
    <t>Минтай</t>
  </si>
  <si>
    <t>Фрукты апельсин</t>
  </si>
  <si>
    <t>Борщ с капустой и картофелем №128</t>
  </si>
  <si>
    <t>Свекла</t>
  </si>
  <si>
    <t>  или Капуста белокочанная, квашеная</t>
  </si>
  <si>
    <t>Мясо тушеное №256</t>
  </si>
  <si>
    <r>
      <rPr>
        <sz val="10.5"/>
        <color rgb="FF000000"/>
        <rFont val="Arial"/>
        <charset val="204"/>
      </rPr>
      <t xml:space="preserve">Источник: </t>
    </r>
    <r>
      <rPr>
        <b/>
        <sz val="10.5"/>
        <color rgb="FF000000"/>
        <rFont val="Arial"/>
        <charset val="204"/>
      </rPr>
      <t>Сборник рецептур на продукцию для обучающихся во всех образовательных учреждениях.</t>
    </r>
  </si>
  <si>
    <r>
      <rPr>
        <sz val="10.5"/>
        <color rgb="FF000000"/>
        <rFont val="Arial"/>
        <charset val="204"/>
      </rPr>
      <t>Вид обработки: </t>
    </r>
    <r>
      <rPr>
        <b/>
        <sz val="10.5"/>
        <color rgb="FF000000"/>
        <rFont val="Arial"/>
        <charset val="204"/>
      </rPr>
      <t>Тушение</t>
    </r>
  </si>
  <si>
    <t>Говядина, тазобедренная часть(верхний кусок)</t>
  </si>
  <si>
    <t>  или Говядина, тазобедренная часть (внутренний кусок)</t>
  </si>
  <si>
    <t>  или Говядина, тазобедренная часть (боковой кусок)</t>
  </si>
  <si>
    <t>  или Баранина, лопаточная часть</t>
  </si>
  <si>
    <t>  или Баранина, грудинка мякоть</t>
  </si>
  <si>
    <r>
      <rPr>
        <sz val="10.5"/>
        <color rgb="FF464646"/>
        <rFont val="Arial"/>
        <charset val="204"/>
      </rPr>
      <t>  ~ </t>
    </r>
    <r>
      <rPr>
        <i/>
        <sz val="10.5"/>
        <color rgb="FF464646"/>
        <rFont val="Arial"/>
        <charset val="204"/>
      </rPr>
      <t>Масса тушеного мяса</t>
    </r>
  </si>
  <si>
    <r>
      <rPr>
        <sz val="10.5"/>
        <color rgb="FF464646"/>
        <rFont val="Arial"/>
        <charset val="204"/>
      </rPr>
      <t>  ~ </t>
    </r>
    <r>
      <rPr>
        <i/>
        <sz val="10.5"/>
        <color rgb="FF464646"/>
        <rFont val="Arial"/>
        <charset val="204"/>
      </rPr>
      <t>Масса соуса</t>
    </r>
  </si>
  <si>
    <t>Фрукты банан</t>
  </si>
  <si>
    <t>6 день</t>
  </si>
  <si>
    <t>Птица тушеная №301</t>
  </si>
  <si>
    <t>Курица, 1 категории</t>
  </si>
  <si>
    <t>  или Бройлеры (цыплята) 1 кат.</t>
  </si>
  <si>
    <t>  или Индейки 1 кат.</t>
  </si>
  <si>
    <t>  или Филе птицы (полуфабрикат)</t>
  </si>
  <si>
    <r>
      <rPr>
        <sz val="9"/>
        <color rgb="FF464646"/>
        <rFont val="Arial"/>
        <charset val="204"/>
      </rPr>
      <t>  ~ </t>
    </r>
    <r>
      <rPr>
        <i/>
        <sz val="9"/>
        <color rgb="FF464646"/>
        <rFont val="Arial"/>
        <charset val="204"/>
      </rPr>
      <t>Масса отварной птицы</t>
    </r>
  </si>
  <si>
    <t>Соус сметанный № 354</t>
  </si>
  <si>
    <t>  или Соус сметанный № 367</t>
  </si>
  <si>
    <t>  или Соус сметанный с томатом № 355</t>
  </si>
  <si>
    <t>Соус сметанный №354</t>
  </si>
  <si>
    <t>Пшеничная мука, первого сорта</t>
  </si>
  <si>
    <t>  или Отвар</t>
  </si>
  <si>
    <r>
      <rPr>
        <sz val="9"/>
        <color rgb="FF464646"/>
        <rFont val="Arial"/>
        <charset val="204"/>
      </rPr>
      <t>  ~ </t>
    </r>
    <r>
      <rPr>
        <i/>
        <sz val="9"/>
        <color rgb="FF464646"/>
        <rFont val="Arial"/>
        <charset val="204"/>
      </rPr>
      <t>Масса белого соуса</t>
    </r>
  </si>
  <si>
    <t>Суп картофельный с крупой (РИС)</t>
  </si>
  <si>
    <t>Биточки (котлеты) рыбные №9/7</t>
  </si>
  <si>
    <r>
      <rPr>
        <sz val="10.5"/>
        <color rgb="FF000000"/>
        <rFont val="Arial"/>
        <charset val="204"/>
      </rPr>
      <t>Вид обработки: </t>
    </r>
    <r>
      <rPr>
        <b/>
        <sz val="10.5"/>
        <color rgb="FF000000"/>
        <rFont val="Arial"/>
        <charset val="204"/>
      </rPr>
      <t>Варка</t>
    </r>
  </si>
  <si>
    <t>Хлеб пшеничный, формовой из муки высшего сорта</t>
  </si>
  <si>
    <t>Молоко пастеризованное, 2,5% жирности</t>
  </si>
  <si>
    <t>Фрукты (бабан)</t>
  </si>
  <si>
    <t>Фрукты  апельсин</t>
  </si>
  <si>
    <t>9 день</t>
  </si>
  <si>
    <t>Суп картофельный с  бобовыми №144</t>
  </si>
  <si>
    <t>Наименование блюда: Суп картофельный с  бобовыми</t>
  </si>
  <si>
    <r>
      <rPr>
        <sz val="9.5"/>
        <color theme="1"/>
        <rFont val="Times New Roman"/>
        <charset val="204"/>
      </rPr>
      <t>Технологическая карта (кулинарный рецепт) </t>
    </r>
    <r>
      <rPr>
        <b/>
        <sz val="9.5"/>
        <color theme="1"/>
        <rFont val="Times New Roman"/>
        <charset val="204"/>
      </rPr>
      <t>№144</t>
    </r>
  </si>
  <si>
    <r>
      <rPr>
        <sz val="9.5"/>
        <color theme="1"/>
        <rFont val="Times New Roman"/>
        <charset val="204"/>
      </rPr>
      <t>Вид обработки: </t>
    </r>
    <r>
      <rPr>
        <b/>
        <sz val="9.5"/>
        <color theme="1"/>
        <rFont val="Times New Roman"/>
        <charset val="204"/>
      </rPr>
      <t>Варка</t>
    </r>
  </si>
  <si>
    <t xml:space="preserve">Вес </t>
  </si>
  <si>
    <t> грамм </t>
  </si>
  <si>
    <t>Горох  лущеный</t>
  </si>
  <si>
    <t xml:space="preserve">Лук репчатый </t>
  </si>
  <si>
    <t xml:space="preserve">Масло растительное </t>
  </si>
  <si>
    <t>Вода или бульон</t>
  </si>
  <si>
    <t>Котлеты рубленые из птицы или кролика №305</t>
  </si>
  <si>
    <r>
      <rPr>
        <sz val="10.5"/>
        <color rgb="FF000000"/>
        <rFont val="Arial"/>
        <charset val="204"/>
      </rPr>
      <t>Вид обработки: </t>
    </r>
    <r>
      <rPr>
        <b/>
        <sz val="10.5"/>
        <color rgb="FF000000"/>
        <rFont val="Arial"/>
        <charset val="204"/>
      </rPr>
      <t>Запечение</t>
    </r>
  </si>
  <si>
    <t>  или Куриный окорочок</t>
  </si>
  <si>
    <t>  или Мясо кролика</t>
  </si>
  <si>
    <r>
      <rPr>
        <sz val="10.5"/>
        <color rgb="FF464646"/>
        <rFont val="Arial"/>
        <charset val="204"/>
      </rPr>
      <t>  ~ </t>
    </r>
    <r>
      <rPr>
        <i/>
        <sz val="10.5"/>
        <color rgb="FF464646"/>
        <rFont val="Arial"/>
        <charset val="204"/>
      </rPr>
      <t>Куриные окорочка (мякоть без кожи и жира)</t>
    </r>
  </si>
  <si>
    <t>для подростков 14-18 лет в лагерях труда и отдыха</t>
  </si>
  <si>
    <t>на 2021 год</t>
  </si>
  <si>
    <t>"_____"_____________  2025 г.</t>
  </si>
  <si>
    <t>"_____"______________ 2025 г.</t>
  </si>
  <si>
    <t>Г.И. Крештель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</si>
  <si>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</si>
  <si>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2025  год (время пребывания детей в организации 8 часов 30 минут с 08:30 до 17:00)</t>
  </si>
  <si>
    <t>Фрукты (апельсин)</t>
  </si>
  <si>
    <t>Суп картофельный с макаронными изделиями</t>
  </si>
  <si>
    <t>Полдник</t>
  </si>
  <si>
    <t>Кефир</t>
  </si>
  <si>
    <t>Декор Сложный</t>
  </si>
  <si>
    <t>Итого за полдник</t>
  </si>
  <si>
    <t>200/26</t>
  </si>
  <si>
    <t>Овощи натуральные свежие (помидоры)</t>
  </si>
  <si>
    <t>Плов из курицы</t>
  </si>
  <si>
    <t xml:space="preserve">Напиток апельсиновый или лимонный (с лимоном) </t>
  </si>
  <si>
    <t>Кофейный напиток на молоке</t>
  </si>
  <si>
    <t>Слойка с какао</t>
  </si>
  <si>
    <t>Суп молочный с макоронными изделиями</t>
  </si>
  <si>
    <t>Чай с сахаром</t>
  </si>
  <si>
    <t>Овощи натуральные свежие (огурцы)</t>
  </si>
  <si>
    <t>Суп картофельный с (пшенной крупой)</t>
  </si>
  <si>
    <t>Гуляш из свинины</t>
  </si>
  <si>
    <t>Компот из смеси сухофруктов</t>
  </si>
  <si>
    <t>Рыба, тушеная в томате с овощами</t>
  </si>
  <si>
    <t>Слойка с малиной и яблоком</t>
  </si>
  <si>
    <t>Слойка с вареной сгущенкой</t>
  </si>
  <si>
    <t>Суп картофельный с крупой (рис)</t>
  </si>
  <si>
    <t>Котлеты или биточки рыбные</t>
  </si>
  <si>
    <t>Суп картофельный с бобовыми (1-й вариант)</t>
  </si>
  <si>
    <t>Среднее потребление за 10 дней (завтрак + обед + полдник):</t>
  </si>
  <si>
    <t>"_____"_____________  2024 г.</t>
  </si>
  <si>
    <t>"_____"______________ 2024 г.</t>
  </si>
  <si>
    <t>на 2024  год (время пребывания детей в организации 6 часов с 08:30 до 14:30)</t>
  </si>
  <si>
    <t>Булочка сдобная Веснушка</t>
  </si>
  <si>
    <t>Булочка сдобная с изюмом</t>
  </si>
  <si>
    <t>Булочка Кокетка с твороженной начинкой</t>
  </si>
  <si>
    <t>для подростков в возрасте 14-18 лет в лагерях труда и отдыха в период каникул</t>
  </si>
  <si>
    <t>200/40</t>
  </si>
  <si>
    <t>Оладьи с повидлом</t>
  </si>
  <si>
    <t>136/40</t>
  </si>
  <si>
    <t>на 2024  год (время пребывания детей в организации 8 часов 30 минут с 08:30 до 17:00)</t>
  </si>
  <si>
    <t>Неделя 3</t>
  </si>
  <si>
    <t>ЗАВТРАК</t>
  </si>
  <si>
    <t>Омлет натуральный №301</t>
  </si>
  <si>
    <t>Чай-заварка №492</t>
  </si>
  <si>
    <t>650</t>
  </si>
  <si>
    <t>Чай с лимоном №494</t>
  </si>
  <si>
    <t>Чай-заварка № 492</t>
  </si>
  <si>
    <t>73</t>
  </si>
  <si>
    <t>558</t>
  </si>
  <si>
    <t>Хлеб пшеничный №108</t>
  </si>
  <si>
    <t>50,09</t>
  </si>
  <si>
    <t>Плоды свежие (апельсин)</t>
  </si>
  <si>
    <t>ОБЕД</t>
  </si>
  <si>
    <t>Салат из свежих помидоров и огурцов №31</t>
  </si>
  <si>
    <t>Соки овощные, фруктовые и ягодные (яблочные) №518</t>
  </si>
  <si>
    <t xml:space="preserve">Хлеб ржано-пшеничный </t>
  </si>
  <si>
    <t>Кефир №280</t>
  </si>
  <si>
    <t>ПОЛДНИК</t>
  </si>
  <si>
    <t>Запеканка из творога №313</t>
  </si>
  <si>
    <t>или Мука пшеничная</t>
  </si>
  <si>
    <t>ванилин</t>
  </si>
  <si>
    <t>Какао с молоком №496</t>
  </si>
  <si>
    <t>Какао-порошок</t>
  </si>
  <si>
    <t>340</t>
  </si>
  <si>
    <t>57,50</t>
  </si>
  <si>
    <t>0</t>
  </si>
  <si>
    <t>Бутерброд с маслом  №1</t>
  </si>
  <si>
    <t>59,55</t>
  </si>
  <si>
    <t>Плоды свежие (банан) №112</t>
  </si>
  <si>
    <t>Фрукты (Банан)</t>
  </si>
  <si>
    <t>Овощи натуральные свежие (помидоры) №71</t>
  </si>
  <si>
    <t>Щи из свежей капусты с картофелем №142</t>
  </si>
  <si>
    <t>Плов из птицы №131</t>
  </si>
  <si>
    <t xml:space="preserve">Куры потрошеные </t>
  </si>
  <si>
    <t>115.78</t>
  </si>
  <si>
    <t>или Цыплята потрошеные</t>
  </si>
  <si>
    <t>  или Бройлеры (цыплята)</t>
  </si>
  <si>
    <t>Соль рищевая йодированная</t>
  </si>
  <si>
    <t>Напиток апельсиновый или лимонный (с лимоном) №296</t>
  </si>
  <si>
    <t>Хлеб ржано-пшеничный  №516</t>
  </si>
  <si>
    <t>Кофейный напиток с молоком №379</t>
  </si>
  <si>
    <t>Кофейный напиток растворимый</t>
  </si>
  <si>
    <t>Сахар</t>
  </si>
  <si>
    <t xml:space="preserve">Молоко </t>
  </si>
  <si>
    <t>Выход готового блюда</t>
  </si>
  <si>
    <t>Суп молочный с макаронными изделиями №165</t>
  </si>
  <si>
    <t>Вид обработки: Варка</t>
  </si>
  <si>
    <t>молоко стерилизованное 3,2% жирности</t>
  </si>
  <si>
    <t>Масло сливочноен</t>
  </si>
  <si>
    <t>Макароны из муки в/с</t>
  </si>
  <si>
    <t>Чай с сахаром №268</t>
  </si>
  <si>
    <t>Бутерброд с сыром  №3</t>
  </si>
  <si>
    <t>Сыр</t>
  </si>
  <si>
    <t>498</t>
  </si>
  <si>
    <t>Батон</t>
  </si>
  <si>
    <t>Плоды свежие (Банан)</t>
  </si>
  <si>
    <t>Овощи натуральные свежие (огурцы) №71</t>
  </si>
  <si>
    <t xml:space="preserve">Суп картофельный с  (пшенной крупой) №61 </t>
  </si>
  <si>
    <t>  или Масло сливочное</t>
  </si>
  <si>
    <t>или Крупа пшено шлифованное</t>
  </si>
  <si>
    <t>или Бульон куриный</t>
  </si>
  <si>
    <t>или Бульон мясной</t>
  </si>
  <si>
    <t>Макаронные изделия отварные №291</t>
  </si>
  <si>
    <t>Гуляш из свинины №260</t>
  </si>
  <si>
    <t>Компот из смеси сухофруктов №508</t>
  </si>
  <si>
    <t>1 порц.</t>
  </si>
  <si>
    <t>брутто, г</t>
  </si>
  <si>
    <t>нетто, г</t>
  </si>
  <si>
    <r>
      <rPr>
        <b/>
        <sz val="10"/>
        <color theme="1"/>
        <rFont val="Times New Roman"/>
        <charset val="204"/>
      </rPr>
      <t xml:space="preserve">Выход: </t>
    </r>
    <r>
      <rPr>
        <sz val="10"/>
        <color theme="1"/>
        <rFont val="Times New Roman"/>
        <charset val="204"/>
      </rPr>
      <t>200</t>
    </r>
  </si>
  <si>
    <t>Хлеб ржано-пшеничный №516</t>
  </si>
  <si>
    <t>Бутерброд с маслом №1</t>
  </si>
  <si>
    <t>хлеб пшеничный</t>
  </si>
  <si>
    <t>или батон</t>
  </si>
  <si>
    <t>610</t>
  </si>
  <si>
    <t>Пюре картофельное №429</t>
  </si>
  <si>
    <t>Рыба, тушенная в томатном соусе с овощами №78</t>
  </si>
  <si>
    <t>РЕЦЕПТУРА (РАСКЛАДКА ПРОДУКТОВ) НА 140 ГРАММ НЕТТО БЛЮДА</t>
  </si>
  <si>
    <t xml:space="preserve">Соки овощные, фруктовые и ягодные (яблочный) №518 </t>
  </si>
  <si>
    <t>Каша рисовая молочная вязкая №181</t>
  </si>
  <si>
    <t xml:space="preserve">Плоды свежие (апельсин) </t>
  </si>
  <si>
    <t>Мясо тушеное №363</t>
  </si>
  <si>
    <t xml:space="preserve"> помидоры свежие</t>
  </si>
  <si>
    <t>Суп картофельный с крупой (рисовой) №61</t>
  </si>
  <si>
    <t>Котлеты или биточки рыбные №345</t>
  </si>
  <si>
    <t>РЕЦЕПТУРА (РАСКЛАДКА ПРОДУКТОВ) НА 120 ГРАММ НЕТТО БЛЮДА</t>
  </si>
  <si>
    <t>Суп молочный с макаронными изделиями</t>
  </si>
  <si>
    <t>петрушка  (корень)</t>
  </si>
  <si>
    <t>Вес блюда:  200 грамм</t>
  </si>
  <si>
    <t>Куры потрошеные</t>
  </si>
  <si>
    <r>
      <rPr>
        <b/>
        <sz val="12"/>
        <color rgb="FF000000"/>
        <rFont val="Times New Roman"/>
        <charset val="204"/>
      </rPr>
      <t>на 2024  год (</t>
    </r>
    <r>
      <rPr>
        <b/>
        <sz val="12"/>
        <color rgb="FFFF0000"/>
        <rFont val="Times New Roman"/>
        <charset val="204"/>
      </rPr>
      <t>время пребывания детей в организации 6 часов с 08:30 до 14:30)</t>
    </r>
  </si>
  <si>
    <t>200/27</t>
  </si>
  <si>
    <t>Плоды свежие (апельсин) №112</t>
  </si>
  <si>
    <t>Хлеб ржано-пшеничный формовой простой №516</t>
  </si>
  <si>
    <t>Компот из сушеных фруктов №508</t>
  </si>
  <si>
    <t>500</t>
  </si>
  <si>
    <t>55</t>
  </si>
  <si>
    <t>54,14</t>
  </si>
  <si>
    <t>550</t>
  </si>
  <si>
    <t>430,2</t>
  </si>
  <si>
    <t>215</t>
  </si>
  <si>
    <t>45,54</t>
  </si>
  <si>
    <t>430,20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</si>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</sst>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m"/>
    <numFmt numFmtId="182" formatCode="0&quot; порц&quot;"/>
  </numFmts>
  <fonts count="14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0.5"/>
      <color rgb="FF464646"/>
      <name val="Arial"/>
      <charset val="204"/>
    </font>
    <font>
      <sz val="22.5"/>
      <color rgb="FF3E3E3E"/>
      <name val="Calibri"/>
      <charset val="204"/>
      <scheme val="minor"/>
    </font>
    <font>
      <sz val="12"/>
      <color rgb="FF3E3E3E"/>
      <name val="Calibri"/>
      <charset val="204"/>
      <scheme val="minor"/>
    </font>
    <font>
      <sz val="10.5"/>
      <color rgb="FF464646"/>
      <name val="Calibri"/>
      <charset val="204"/>
      <scheme val="minor"/>
    </font>
    <font>
      <sz val="10.5"/>
      <color rgb="FF464646"/>
      <name val="Arial"/>
      <charset val="204"/>
    </font>
    <font>
      <u/>
      <sz val="11"/>
      <color theme="10"/>
      <name val="Calibri"/>
      <charset val="204"/>
      <scheme val="minor"/>
    </font>
    <font>
      <i/>
      <sz val="10.5"/>
      <color rgb="FF464646"/>
      <name val="Arial"/>
      <charset val="204"/>
    </font>
    <font>
      <sz val="16"/>
      <name val="Calibri"/>
      <charset val="204"/>
      <scheme val="minor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sz val="12"/>
      <color rgb="FF636363"/>
      <name val="Calibri"/>
      <charset val="204"/>
      <scheme val="minor"/>
    </font>
    <font>
      <sz val="10"/>
      <color rgb="FF464646"/>
      <name val="Calibri"/>
      <charset val="204"/>
      <scheme val="minor"/>
    </font>
    <font>
      <sz val="10"/>
      <color rgb="FF464646"/>
      <name val="Arial"/>
      <charset val="204"/>
    </font>
    <font>
      <u/>
      <sz val="11"/>
      <color rgb="FF0000FF"/>
      <name val="Calibri"/>
      <charset val="204"/>
      <scheme val="minor"/>
    </font>
    <font>
      <b/>
      <sz val="10"/>
      <color rgb="FF464646"/>
      <name val="Arial"/>
      <charset val="204"/>
    </font>
    <font>
      <sz val="11"/>
      <color rgb="FF000000"/>
      <name val="Calibri"/>
      <charset val="204"/>
      <scheme val="minor"/>
    </font>
    <font>
      <sz val="14"/>
      <color rgb="FF636363"/>
      <name val="Calibri"/>
      <charset val="204"/>
      <scheme val="minor"/>
    </font>
    <font>
      <sz val="11"/>
      <color rgb="FF000000"/>
      <name val="Times New Roman CYR"/>
      <charset val="204"/>
    </font>
    <font>
      <sz val="10"/>
      <color rgb="FF000000"/>
      <name val="Times New Roman CYR"/>
      <charset val="204"/>
    </font>
    <font>
      <b/>
      <sz val="12"/>
      <color rgb="FF3E3E3E"/>
      <name val="Arial"/>
      <charset val="204"/>
    </font>
    <font>
      <u/>
      <sz val="11"/>
      <color theme="10"/>
      <name val="Calibri"/>
      <charset val="204"/>
    </font>
    <font>
      <sz val="20"/>
      <color rgb="FF636363"/>
      <name val="Arial"/>
      <charset val="204"/>
    </font>
    <font>
      <sz val="10"/>
      <color rgb="FF636363"/>
      <name val="Arial"/>
      <charset val="204"/>
    </font>
    <font>
      <sz val="9"/>
      <color rgb="FF464646"/>
      <name val="Arial"/>
      <charset val="204"/>
    </font>
    <font>
      <b/>
      <sz val="9"/>
      <color rgb="FF464646"/>
      <name val="Arial"/>
      <charset val="204"/>
    </font>
    <font>
      <sz val="9"/>
      <color rgb="FF636363"/>
      <name val="Arial"/>
      <charset val="204"/>
    </font>
    <font>
      <b/>
      <sz val="12"/>
      <name val="Calibri"/>
      <charset val="134"/>
      <scheme val="minor"/>
    </font>
    <font>
      <sz val="11"/>
      <name val="Calibri"/>
      <charset val="204"/>
    </font>
    <font>
      <i/>
      <sz val="9"/>
      <color rgb="FF464646"/>
      <name val="Arial"/>
      <charset val="204"/>
    </font>
    <font>
      <sz val="22.5"/>
      <color rgb="FF636363"/>
      <name val="Arial"/>
      <charset val="204"/>
    </font>
    <font>
      <sz val="10.5"/>
      <color rgb="FF636363"/>
      <name val="Arial"/>
      <charset val="204"/>
    </font>
    <font>
      <sz val="12"/>
      <color rgb="FF636363"/>
      <name val="Arial"/>
      <charset val="204"/>
    </font>
    <font>
      <sz val="10.5"/>
      <color rgb="FF000000"/>
      <name val="Calibri"/>
      <charset val="204"/>
      <scheme val="minor"/>
    </font>
    <font>
      <sz val="10.5"/>
      <color rgb="FF636363"/>
      <name val="Calibri"/>
      <charset val="204"/>
      <scheme val="minor"/>
    </font>
    <font>
      <b/>
      <sz val="10.5"/>
      <color rgb="FFFF0000"/>
      <name val="Arial"/>
      <charset val="204"/>
    </font>
    <font>
      <sz val="16"/>
      <color rgb="FF636363"/>
      <name val="Calibri"/>
      <charset val="204"/>
      <scheme val="minor"/>
    </font>
    <font>
      <sz val="10"/>
      <color rgb="FF636363"/>
      <name val="Calibri"/>
      <charset val="204"/>
      <scheme val="minor"/>
    </font>
    <font>
      <sz val="10"/>
      <color rgb="FF000000"/>
      <name val="Calibri"/>
      <charset val="204"/>
      <scheme val="minor"/>
    </font>
    <font>
      <b/>
      <sz val="11"/>
      <name val="Calibri"/>
      <charset val="134"/>
      <scheme val="minor"/>
    </font>
    <font>
      <sz val="10.5"/>
      <name val="Arial"/>
      <charset val="204"/>
    </font>
    <font>
      <sz val="10"/>
      <name val="Times New Roman"/>
      <charset val="204"/>
    </font>
    <font>
      <sz val="11"/>
      <name val="Calibri"/>
      <charset val="204"/>
      <scheme val="minor"/>
    </font>
    <font>
      <b/>
      <sz val="14"/>
      <color rgb="FF3E3E3E"/>
      <name val="Calibri"/>
      <charset val="204"/>
      <scheme val="minor"/>
    </font>
    <font>
      <sz val="11"/>
      <color rgb="FF464646"/>
      <name val="Calibri"/>
      <charset val="204"/>
      <scheme val="minor"/>
    </font>
    <font>
      <sz val="11"/>
      <color rgb="FF464646"/>
      <name val="Arial"/>
      <charset val="204"/>
    </font>
    <font>
      <b/>
      <sz val="13.5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.5"/>
      <color rgb="FF4F4F4F"/>
      <name val="Tahoma"/>
      <charset val="204"/>
    </font>
    <font>
      <sz val="11"/>
      <color theme="1"/>
      <name val="Calibri"/>
      <charset val="204"/>
      <scheme val="minor"/>
    </font>
    <font>
      <sz val="9.5"/>
      <color rgb="FF333333"/>
      <name val="Calibri"/>
      <charset val="204"/>
      <scheme val="minor"/>
    </font>
    <font>
      <sz val="9.5"/>
      <color theme="1"/>
      <name val="Calibri"/>
      <charset val="204"/>
      <scheme val="minor"/>
    </font>
    <font>
      <sz val="22.5"/>
      <color rgb="FF3E3E3E"/>
      <name val="Arial"/>
      <charset val="204"/>
    </font>
    <font>
      <sz val="10.5"/>
      <color rgb="FF000000"/>
      <name val="Arial"/>
      <charset val="204"/>
    </font>
    <font>
      <sz val="12"/>
      <color rgb="FF3E3E3E"/>
      <name val="Arial"/>
      <charset val="204"/>
    </font>
    <font>
      <sz val="9"/>
      <color rgb="FF000000"/>
      <name val="Arial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sz val="9"/>
      <color theme="1"/>
      <name val="Arial"/>
      <charset val="204"/>
    </font>
    <font>
      <b/>
      <sz val="16"/>
      <color rgb="FF636363"/>
      <name val="Calibri"/>
      <charset val="204"/>
      <scheme val="minor"/>
    </font>
    <font>
      <b/>
      <u/>
      <sz val="11"/>
      <name val="Calibri"/>
      <charset val="204"/>
      <scheme val="minor"/>
    </font>
    <font>
      <sz val="11"/>
      <color theme="9" tint="-0.249977111117893"/>
      <name val="Calibri"/>
      <charset val="204"/>
      <scheme val="minor"/>
    </font>
    <font>
      <b/>
      <sz val="11"/>
      <color rgb="FF464646"/>
      <name val="Arial"/>
      <charset val="204"/>
    </font>
    <font>
      <b/>
      <sz val="14"/>
      <color rgb="FF636363"/>
      <name val="Calibri"/>
      <charset val="204"/>
      <scheme val="minor"/>
    </font>
    <font>
      <b/>
      <sz val="14"/>
      <name val="Calibri"/>
      <charset val="204"/>
      <scheme val="minor"/>
    </font>
    <font>
      <sz val="11"/>
      <color rgb="FF636363"/>
      <name val="Calibri"/>
      <charset val="204"/>
      <scheme val="minor"/>
    </font>
    <font>
      <b/>
      <sz val="14"/>
      <color theme="1"/>
      <name val="Times New Roman"/>
      <charset val="204"/>
    </font>
    <font>
      <sz val="9.5"/>
      <color theme="1"/>
      <name val="Times New Roman"/>
      <charset val="204"/>
    </font>
    <font>
      <sz val="10"/>
      <color rgb="FF000000"/>
      <name val="Times New Roman"/>
      <charset val="204"/>
    </font>
    <font>
      <sz val="14"/>
      <color theme="1"/>
      <name val="Calibri"/>
      <charset val="134"/>
      <scheme val="minor"/>
    </font>
    <font>
      <b/>
      <sz val="16"/>
      <color theme="1"/>
      <name val="Calibri"/>
      <charset val="204"/>
      <scheme val="minor"/>
    </font>
    <font>
      <b/>
      <sz val="16"/>
      <name val="Calibri"/>
      <charset val="204"/>
      <scheme val="minor"/>
    </font>
    <font>
      <b/>
      <sz val="16"/>
      <color rgb="FF000000"/>
      <name val="Calibri"/>
      <charset val="204"/>
      <scheme val="minor"/>
    </font>
    <font>
      <b/>
      <sz val="16"/>
      <name val="Calibri"/>
      <charset val="134"/>
      <scheme val="minor"/>
    </font>
    <font>
      <b/>
      <sz val="12"/>
      <name val="Calibri"/>
      <charset val="204"/>
      <scheme val="minor"/>
    </font>
    <font>
      <sz val="10"/>
      <color theme="1"/>
      <name val="Calibri"/>
      <charset val="134"/>
      <scheme val="minor"/>
    </font>
    <font>
      <i/>
      <sz val="10"/>
      <color rgb="FF464646"/>
      <name val="Arial"/>
      <charset val="204"/>
    </font>
    <font>
      <sz val="16"/>
      <color theme="1"/>
      <name val="Arial"/>
      <charset val="204"/>
    </font>
    <font>
      <b/>
      <sz val="10.5"/>
      <color theme="1"/>
      <name val="Arial"/>
      <charset val="204"/>
    </font>
    <font>
      <b/>
      <sz val="11"/>
      <name val="Calibri"/>
      <charset val="204"/>
      <scheme val="minor"/>
    </font>
    <font>
      <b/>
      <sz val="10"/>
      <name val="Arial"/>
      <charset val="204"/>
    </font>
    <font>
      <b/>
      <sz val="10"/>
      <color rgb="FF000000"/>
      <name val="Times New Roman"/>
      <charset val="204"/>
    </font>
    <font>
      <sz val="11"/>
      <color theme="1"/>
      <name val="Times New Roman"/>
      <charset val="204"/>
    </font>
    <font>
      <b/>
      <sz val="16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0"/>
      <name val="Times New Roman"/>
      <charset val="204"/>
    </font>
    <font>
      <b/>
      <sz val="11"/>
      <color theme="1"/>
      <name val="Times New Roman"/>
      <charset val="204"/>
    </font>
    <font>
      <b/>
      <sz val="12"/>
      <name val="Times New Roman"/>
      <charset val="204"/>
    </font>
    <font>
      <sz val="11"/>
      <name val="Times New Roman"/>
      <charset val="204"/>
    </font>
    <font>
      <sz val="14"/>
      <color theme="1"/>
      <name val="Calibri"/>
      <charset val="204"/>
      <scheme val="minor"/>
    </font>
    <font>
      <sz val="16"/>
      <color theme="1"/>
      <name val="Calibri"/>
      <charset val="204"/>
      <scheme val="minor"/>
    </font>
    <font>
      <sz val="12"/>
      <color rgb="FFFF0000"/>
      <name val="Calibri"/>
      <charset val="204"/>
      <scheme val="minor"/>
    </font>
    <font>
      <sz val="12"/>
      <color theme="9" tint="-0.249977111117893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color rgb="FF636363"/>
      <name val="Calibri"/>
      <charset val="204"/>
      <scheme val="minor"/>
    </font>
    <font>
      <sz val="8"/>
      <color rgb="FF636363"/>
      <name val="Calibri"/>
      <charset val="204"/>
      <scheme val="minor"/>
    </font>
    <font>
      <sz val="10"/>
      <color rgb="FF464646"/>
      <name val="Times New Roman"/>
      <charset val="204"/>
    </font>
    <font>
      <b/>
      <sz val="10"/>
      <color rgb="FF464646"/>
      <name val="Times New Roman"/>
      <charset val="204"/>
    </font>
    <font>
      <i/>
      <sz val="10"/>
      <color rgb="FF464646"/>
      <name val="Times New Roman"/>
      <charset val="204"/>
    </font>
    <font>
      <sz val="14"/>
      <color rgb="FFFF0000"/>
      <name val="Calibri"/>
      <charset val="204"/>
      <scheme val="minor"/>
    </font>
    <font>
      <b/>
      <sz val="10"/>
      <color rgb="FFFF0000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.5"/>
      <color rgb="FF000000"/>
      <name val="Calibri"/>
      <charset val="204"/>
      <scheme val="minor"/>
    </font>
    <font>
      <i/>
      <sz val="10.5"/>
      <color rgb="FF464646"/>
      <name val="Calibri"/>
      <charset val="204"/>
      <scheme val="minor"/>
    </font>
    <font>
      <b/>
      <sz val="9"/>
      <color rgb="FF000000"/>
      <name val="Arial"/>
      <charset val="204"/>
    </font>
    <font>
      <b/>
      <sz val="10.5"/>
      <color rgb="FF000000"/>
      <name val="Arial"/>
      <charset val="204"/>
    </font>
    <font>
      <b/>
      <sz val="9"/>
      <color rgb="FF636363"/>
      <name val="Arial"/>
      <charset val="204"/>
    </font>
    <font>
      <i/>
      <sz val="9.5"/>
      <color rgb="FF333333"/>
      <name val="Calibri"/>
      <charset val="204"/>
      <scheme val="minor"/>
    </font>
    <font>
      <b/>
      <sz val="10.5"/>
      <color rgb="FF636363"/>
      <name val="Arial"/>
      <charset val="204"/>
    </font>
    <font>
      <b/>
      <sz val="8"/>
      <color rgb="FF636363"/>
      <name val="Calibri"/>
      <charset val="204"/>
      <scheme val="minor"/>
    </font>
    <font>
      <i/>
      <sz val="9.5"/>
      <color theme="1"/>
      <name val="Calibri"/>
      <charset val="204"/>
      <scheme val="minor"/>
    </font>
    <font>
      <b/>
      <sz val="10.5"/>
      <color rgb="FF636363"/>
      <name val="Calibri"/>
      <charset val="204"/>
      <scheme val="minor"/>
    </font>
    <font>
      <i/>
      <sz val="10"/>
      <color rgb="FF464646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0"/>
      <color rgb="FF000000"/>
      <name val="Calibri"/>
      <charset val="204"/>
      <scheme val="minor"/>
    </font>
    <font>
      <b/>
      <sz val="9.5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rgb="FF000000"/>
      <name val="Arial"/>
      <charset val="20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E4E4E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4E4E4"/>
      </right>
      <top style="medium">
        <color rgb="FFE4E4E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7" fillId="0" borderId="0" applyFont="0" applyFill="0" applyBorder="0" applyAlignment="0" applyProtection="0">
      <alignment vertical="center"/>
    </xf>
    <xf numFmtId="177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178" fontId="107" fillId="0" borderId="0" applyFont="0" applyFill="0" applyBorder="0" applyAlignment="0" applyProtection="0">
      <alignment vertical="center"/>
    </xf>
    <xf numFmtId="179" fontId="10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center"/>
    </xf>
    <xf numFmtId="0" fontId="107" fillId="10" borderId="28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29" applyNumberFormat="0" applyFill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0" fontId="114" fillId="0" borderId="30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11" borderId="31" applyNumberFormat="0" applyAlignment="0" applyProtection="0">
      <alignment vertical="center"/>
    </xf>
    <xf numFmtId="0" fontId="116" fillId="12" borderId="32" applyNumberFormat="0" applyAlignment="0" applyProtection="0">
      <alignment vertical="center"/>
    </xf>
    <xf numFmtId="0" fontId="117" fillId="12" borderId="31" applyNumberFormat="0" applyAlignment="0" applyProtection="0">
      <alignment vertical="center"/>
    </xf>
    <xf numFmtId="0" fontId="118" fillId="13" borderId="33" applyNumberFormat="0" applyAlignment="0" applyProtection="0">
      <alignment vertical="center"/>
    </xf>
    <xf numFmtId="0" fontId="119" fillId="0" borderId="34" applyNumberFormat="0" applyFill="0" applyAlignment="0" applyProtection="0">
      <alignment vertical="center"/>
    </xf>
    <xf numFmtId="0" fontId="120" fillId="0" borderId="35" applyNumberFormat="0" applyFill="0" applyAlignment="0" applyProtection="0">
      <alignment vertical="center"/>
    </xf>
    <xf numFmtId="0" fontId="121" fillId="14" borderId="0" applyNumberFormat="0" applyBorder="0" applyAlignment="0" applyProtection="0">
      <alignment vertical="center"/>
    </xf>
    <xf numFmtId="0" fontId="122" fillId="15" borderId="0" applyNumberFormat="0" applyBorder="0" applyAlignment="0" applyProtection="0">
      <alignment vertical="center"/>
    </xf>
    <xf numFmtId="0" fontId="123" fillId="16" borderId="0" applyNumberFormat="0" applyBorder="0" applyAlignment="0" applyProtection="0">
      <alignment vertical="center"/>
    </xf>
    <xf numFmtId="0" fontId="124" fillId="17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4" fillId="20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125" fillId="22" borderId="0" applyNumberFormat="0" applyBorder="0" applyAlignment="0" applyProtection="0">
      <alignment vertical="center"/>
    </xf>
    <xf numFmtId="0" fontId="125" fillId="23" borderId="0" applyNumberFormat="0" applyBorder="0" applyAlignment="0" applyProtection="0">
      <alignment vertical="center"/>
    </xf>
    <xf numFmtId="0" fontId="124" fillId="24" borderId="0" applyNumberFormat="0" applyBorder="0" applyAlignment="0" applyProtection="0">
      <alignment vertical="center"/>
    </xf>
    <xf numFmtId="0" fontId="124" fillId="25" borderId="0" applyNumberFormat="0" applyBorder="0" applyAlignment="0" applyProtection="0">
      <alignment vertical="center"/>
    </xf>
    <xf numFmtId="0" fontId="125" fillId="26" borderId="0" applyNumberFormat="0" applyBorder="0" applyAlignment="0" applyProtection="0">
      <alignment vertical="center"/>
    </xf>
    <xf numFmtId="0" fontId="125" fillId="27" borderId="0" applyNumberFormat="0" applyBorder="0" applyAlignment="0" applyProtection="0">
      <alignment vertical="center"/>
    </xf>
    <xf numFmtId="0" fontId="124" fillId="28" borderId="0" applyNumberFormat="0" applyBorder="0" applyAlignment="0" applyProtection="0">
      <alignment vertical="center"/>
    </xf>
    <xf numFmtId="0" fontId="124" fillId="29" borderId="0" applyNumberFormat="0" applyBorder="0" applyAlignment="0" applyProtection="0">
      <alignment vertical="center"/>
    </xf>
    <xf numFmtId="0" fontId="125" fillId="30" borderId="0" applyNumberFormat="0" applyBorder="0" applyAlignment="0" applyProtection="0">
      <alignment vertical="center"/>
    </xf>
    <xf numFmtId="0" fontId="125" fillId="31" borderId="0" applyNumberFormat="0" applyBorder="0" applyAlignment="0" applyProtection="0">
      <alignment vertical="center"/>
    </xf>
    <xf numFmtId="0" fontId="124" fillId="32" borderId="0" applyNumberFormat="0" applyBorder="0" applyAlignment="0" applyProtection="0">
      <alignment vertical="center"/>
    </xf>
    <xf numFmtId="0" fontId="124" fillId="33" borderId="0" applyNumberFormat="0" applyBorder="0" applyAlignment="0" applyProtection="0">
      <alignment vertical="center"/>
    </xf>
    <xf numFmtId="0" fontId="125" fillId="34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4" fillId="36" borderId="0" applyNumberFormat="0" applyBorder="0" applyAlignment="0" applyProtection="0">
      <alignment vertical="center"/>
    </xf>
    <xf numFmtId="0" fontId="124" fillId="37" borderId="0" applyNumberFormat="0" applyBorder="0" applyAlignment="0" applyProtection="0">
      <alignment vertical="center"/>
    </xf>
    <xf numFmtId="0" fontId="125" fillId="38" borderId="0" applyNumberFormat="0" applyBorder="0" applyAlignment="0" applyProtection="0">
      <alignment vertical="center"/>
    </xf>
    <xf numFmtId="0" fontId="125" fillId="39" borderId="0" applyNumberFormat="0" applyBorder="0" applyAlignment="0" applyProtection="0">
      <alignment vertical="center"/>
    </xf>
    <xf numFmtId="0" fontId="124" fillId="40" borderId="0" applyNumberFormat="0" applyBorder="0" applyAlignment="0" applyProtection="0">
      <alignment vertical="center"/>
    </xf>
  </cellStyleXfs>
  <cellXfs count="6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left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horizontal="left" vertical="center"/>
    </xf>
    <xf numFmtId="0" fontId="24" fillId="3" borderId="3" xfId="6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4" fillId="3" borderId="3" xfId="6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/>
    <xf numFmtId="0" fontId="1" fillId="2" borderId="0" xfId="0" applyFont="1" applyFill="1" applyAlignment="1">
      <alignment horizontal="right"/>
    </xf>
    <xf numFmtId="2" fontId="30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2" fontId="3" fillId="0" borderId="0" xfId="0" applyNumberFormat="1" applyFont="1" applyAlignment="1">
      <alignment horizontal="right"/>
    </xf>
    <xf numFmtId="0" fontId="8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/>
    </xf>
    <xf numFmtId="2" fontId="3" fillId="4" borderId="0" xfId="0" applyNumberFormat="1" applyFont="1" applyFill="1" applyAlignment="1">
      <alignment horizontal="right"/>
    </xf>
    <xf numFmtId="0" fontId="31" fillId="0" borderId="0" xfId="0" applyNumberFormat="1" applyFont="1" applyFill="1" applyBorder="1" applyAlignment="1" applyProtection="1"/>
    <xf numFmtId="180" fontId="12" fillId="0" borderId="0" xfId="0" applyNumberFormat="1" applyFont="1" applyFill="1" applyBorder="1" applyAlignment="1" applyProtection="1"/>
    <xf numFmtId="49" fontId="3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right"/>
    </xf>
    <xf numFmtId="2" fontId="12" fillId="0" borderId="0" xfId="0" applyNumberFormat="1" applyFont="1" applyFill="1" applyBorder="1" applyAlignment="1" applyProtection="1">
      <alignment horizontal="right"/>
    </xf>
    <xf numFmtId="180" fontId="12" fillId="0" borderId="0" xfId="0" applyNumberFormat="1" applyFont="1" applyFill="1" applyBorder="1" applyAlignment="1" applyProtection="1">
      <alignment horizontal="right"/>
    </xf>
    <xf numFmtId="0" fontId="3" fillId="4" borderId="0" xfId="0" applyFont="1" applyFill="1"/>
    <xf numFmtId="0" fontId="0" fillId="4" borderId="0" xfId="0" applyFill="1"/>
    <xf numFmtId="0" fontId="24" fillId="0" borderId="0" xfId="6" applyAlignment="1">
      <alignment horizontal="left" vertical="center"/>
    </xf>
    <xf numFmtId="0" fontId="27" fillId="3" borderId="3" xfId="0" applyFont="1" applyFill="1" applyBorder="1" applyAlignment="1">
      <alignment horizontal="left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6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4" fillId="0" borderId="3" xfId="6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38" fillId="3" borderId="0" xfId="0" applyFont="1" applyFill="1" applyBorder="1" applyAlignment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41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2" fontId="42" fillId="2" borderId="0" xfId="0" applyNumberFormat="1" applyFont="1" applyFill="1"/>
    <xf numFmtId="0" fontId="43" fillId="3" borderId="0" xfId="0" applyFont="1" applyFill="1" applyBorder="1" applyAlignment="1">
      <alignment horizontal="right" vertical="center" wrapText="1"/>
    </xf>
    <xf numFmtId="2" fontId="43" fillId="3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/>
    <xf numFmtId="2" fontId="31" fillId="0" borderId="0" xfId="0" applyNumberFormat="1" applyFont="1" applyFill="1" applyBorder="1" applyAlignment="1" applyProtection="1">
      <alignment horizontal="right"/>
    </xf>
    <xf numFmtId="0" fontId="45" fillId="0" borderId="0" xfId="0" applyFont="1" applyFill="1" applyBorder="1"/>
    <xf numFmtId="0" fontId="45" fillId="0" borderId="0" xfId="0" applyNumberFormat="1" applyFont="1" applyFill="1" applyBorder="1" applyAlignment="1" applyProtection="1"/>
    <xf numFmtId="0" fontId="2" fillId="0" borderId="0" xfId="0" applyFont="1" applyAlignment="1">
      <alignment horizontal="right"/>
    </xf>
    <xf numFmtId="49" fontId="31" fillId="0" borderId="0" xfId="0" applyNumberFormat="1" applyFont="1" applyFill="1" applyBorder="1" applyAlignment="1" applyProtection="1"/>
    <xf numFmtId="0" fontId="46" fillId="0" borderId="0" xfId="0" applyFont="1" applyAlignment="1">
      <alignment horizontal="center" vertical="center" wrapText="1"/>
    </xf>
    <xf numFmtId="0" fontId="47" fillId="3" borderId="1" xfId="0" applyFont="1" applyFill="1" applyBorder="1" applyAlignment="1">
      <alignment horizontal="left" vertical="center" wrapText="1" indent="4"/>
    </xf>
    <xf numFmtId="0" fontId="48" fillId="3" borderId="5" xfId="0" applyFont="1" applyFill="1" applyBorder="1" applyAlignment="1">
      <alignment wrapText="1"/>
    </xf>
    <xf numFmtId="0" fontId="48" fillId="3" borderId="6" xfId="0" applyFont="1" applyFill="1" applyBorder="1" applyAlignment="1">
      <alignment wrapText="1"/>
    </xf>
    <xf numFmtId="0" fontId="9" fillId="3" borderId="1" xfId="6" applyFont="1" applyFill="1" applyBorder="1" applyAlignment="1">
      <alignment horizontal="left" vertical="center" wrapText="1" indent="4"/>
    </xf>
    <xf numFmtId="0" fontId="18" fillId="3" borderId="5" xfId="0" applyNumberFormat="1" applyFont="1" applyFill="1" applyBorder="1" applyAlignment="1">
      <alignment horizontal="left" vertical="top" wrapText="1"/>
    </xf>
    <xf numFmtId="0" fontId="18" fillId="3" borderId="6" xfId="0" applyNumberFormat="1" applyFont="1" applyFill="1" applyBorder="1" applyAlignment="1">
      <alignment horizontal="left" vertical="top" wrapText="1"/>
    </xf>
    <xf numFmtId="0" fontId="49" fillId="0" borderId="7" xfId="0" applyFont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horizontal="left"/>
    </xf>
    <xf numFmtId="0" fontId="50" fillId="0" borderId="7" xfId="0" applyFont="1" applyBorder="1" applyAlignment="1">
      <alignment horizontal="left" vertical="center" wrapText="1"/>
    </xf>
    <xf numFmtId="0" fontId="5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50" fillId="0" borderId="7" xfId="0" applyFont="1" applyBorder="1" applyAlignment="1">
      <alignment vertical="center" wrapText="1"/>
    </xf>
    <xf numFmtId="0" fontId="51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52" fillId="0" borderId="7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7" xfId="0" applyFont="1" applyBorder="1" applyAlignment="1">
      <alignment vertical="center" wrapText="1"/>
    </xf>
    <xf numFmtId="0" fontId="24" fillId="3" borderId="7" xfId="6" applyFill="1" applyBorder="1" applyAlignment="1">
      <alignment horizontal="left" vertical="center" wrapText="1"/>
    </xf>
    <xf numFmtId="0" fontId="55" fillId="3" borderId="7" xfId="0" applyFont="1" applyFill="1" applyBorder="1" applyAlignment="1">
      <alignment horizontal="left" vertical="center" wrapText="1"/>
    </xf>
    <xf numFmtId="0" fontId="54" fillId="3" borderId="7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 applyProtection="1">
      <alignment horizontal="right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38" fillId="3" borderId="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24" fillId="3" borderId="1" xfId="6" applyFill="1" applyBorder="1" applyAlignment="1">
      <alignment horizontal="left" vertical="center" wrapText="1"/>
    </xf>
    <xf numFmtId="0" fontId="28" fillId="3" borderId="3" xfId="0" applyNumberFormat="1" applyFont="1" applyFill="1" applyBorder="1" applyAlignment="1">
      <alignment horizontal="center" vertical="center" wrapText="1"/>
    </xf>
    <xf numFmtId="0" fontId="28" fillId="3" borderId="4" xfId="0" applyNumberFormat="1" applyFont="1" applyFill="1" applyBorder="1" applyAlignment="1">
      <alignment horizontal="center" vertical="center" wrapText="1"/>
    </xf>
    <xf numFmtId="181" fontId="28" fillId="3" borderId="3" xfId="0" applyNumberFormat="1" applyFont="1" applyFill="1" applyBorder="1" applyAlignment="1">
      <alignment horizontal="center" vertical="center" wrapText="1"/>
    </xf>
    <xf numFmtId="181" fontId="28" fillId="3" borderId="4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0" fontId="0" fillId="0" borderId="0" xfId="0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9" xfId="0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0" fontId="60" fillId="0" borderId="14" xfId="0" applyFont="1" applyBorder="1" applyAlignment="1">
      <alignment horizontal="center" vertical="center" wrapText="1"/>
    </xf>
    <xf numFmtId="0" fontId="60" fillId="0" borderId="14" xfId="0" applyFont="1" applyBorder="1" applyAlignment="1">
      <alignment vertical="center" wrapText="1"/>
    </xf>
    <xf numFmtId="0" fontId="61" fillId="0" borderId="14" xfId="0" applyFont="1" applyBorder="1" applyAlignment="1">
      <alignment vertical="center" wrapText="1"/>
    </xf>
    <xf numFmtId="0" fontId="62" fillId="0" borderId="7" xfId="0" applyNumberFormat="1" applyFont="1" applyBorder="1" applyAlignment="1"/>
    <xf numFmtId="0" fontId="62" fillId="0" borderId="7" xfId="0" applyNumberFormat="1" applyFont="1" applyBorder="1" applyAlignment="1">
      <alignment horizontal="center"/>
    </xf>
    <xf numFmtId="1" fontId="62" fillId="0" borderId="7" xfId="0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0" fontId="63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37" fillId="0" borderId="0" xfId="0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4" fillId="0" borderId="0" xfId="0" applyNumberFormat="1" applyFont="1" applyFill="1" applyBorder="1" applyAlignment="1" applyProtection="1">
      <alignment horizontal="left" vertical="center" wrapText="1"/>
    </xf>
    <xf numFmtId="2" fontId="3" fillId="4" borderId="0" xfId="0" applyNumberFormat="1" applyFont="1" applyFill="1"/>
    <xf numFmtId="2" fontId="45" fillId="4" borderId="0" xfId="0" applyNumberFormat="1" applyFont="1" applyFill="1" applyAlignment="1">
      <alignment horizontal="right"/>
    </xf>
    <xf numFmtId="2" fontId="65" fillId="0" borderId="0" xfId="0" applyNumberFormat="1" applyFont="1" applyAlignment="1">
      <alignment horizontal="right"/>
    </xf>
    <xf numFmtId="2" fontId="45" fillId="0" borderId="0" xfId="0" applyNumberFormat="1" applyFont="1" applyAlignment="1">
      <alignment horizontal="right"/>
    </xf>
    <xf numFmtId="0" fontId="66" fillId="3" borderId="5" xfId="0" applyNumberFormat="1" applyFont="1" applyFill="1" applyBorder="1" applyAlignment="1">
      <alignment horizontal="left" vertical="center" wrapText="1" indent="4"/>
    </xf>
    <xf numFmtId="0" fontId="6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2" fontId="65" fillId="0" borderId="0" xfId="0" applyNumberFormat="1" applyFont="1" applyBorder="1" applyAlignment="1">
      <alignment horizontal="right"/>
    </xf>
    <xf numFmtId="0" fontId="36" fillId="0" borderId="0" xfId="0" applyFont="1" applyFill="1" applyBorder="1" applyAlignment="1">
      <alignment horizontal="left" vertical="center"/>
    </xf>
    <xf numFmtId="0" fontId="68" fillId="0" borderId="0" xfId="0" applyNumberFormat="1" applyFont="1" applyFill="1" applyBorder="1" applyAlignment="1" applyProtection="1">
      <alignment horizontal="left" vertical="center"/>
    </xf>
    <xf numFmtId="0" fontId="4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9" fillId="0" borderId="0" xfId="6" applyFont="1" applyAlignment="1">
      <alignment horizontal="left" vertical="center" wrapText="1"/>
    </xf>
    <xf numFmtId="0" fontId="69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 indent="4"/>
    </xf>
    <xf numFmtId="0" fontId="6" fillId="0" borderId="0" xfId="0" applyFont="1" applyAlignment="1">
      <alignment horizontal="left" vertical="center" wrapText="1" indent="4"/>
    </xf>
    <xf numFmtId="0" fontId="16" fillId="3" borderId="5" xfId="0" applyFont="1" applyFill="1" applyBorder="1" applyAlignment="1">
      <alignment vertical="top"/>
    </xf>
    <xf numFmtId="0" fontId="16" fillId="3" borderId="6" xfId="0" applyFont="1" applyFill="1" applyBorder="1" applyAlignment="1">
      <alignment vertical="top"/>
    </xf>
    <xf numFmtId="0" fontId="18" fillId="3" borderId="5" xfId="0" applyNumberFormat="1" applyFont="1" applyFill="1" applyBorder="1" applyAlignment="1">
      <alignment vertical="top"/>
    </xf>
    <xf numFmtId="0" fontId="18" fillId="3" borderId="6" xfId="0" applyNumberFormat="1" applyFont="1" applyFill="1" applyBorder="1" applyAlignment="1">
      <alignment vertical="top"/>
    </xf>
    <xf numFmtId="2" fontId="12" fillId="0" borderId="0" xfId="0" applyNumberFormat="1" applyFont="1" applyFill="1" applyBorder="1" applyAlignment="1" applyProtection="1"/>
    <xf numFmtId="0" fontId="45" fillId="0" borderId="0" xfId="0" applyFont="1"/>
    <xf numFmtId="0" fontId="45" fillId="4" borderId="0" xfId="0" applyFont="1" applyFill="1"/>
    <xf numFmtId="0" fontId="70" fillId="0" borderId="0" xfId="0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71" fillId="0" borderId="0" xfId="0" applyFont="1" applyAlignment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71" fillId="0" borderId="0" xfId="0" applyFont="1" applyAlignment="1">
      <alignment wrapText="1"/>
    </xf>
    <xf numFmtId="0" fontId="71" fillId="0" borderId="7" xfId="0" applyFont="1" applyBorder="1" applyAlignment="1">
      <alignment horizontal="left" vertical="center" wrapText="1"/>
    </xf>
    <xf numFmtId="0" fontId="71" fillId="0" borderId="7" xfId="0" applyFont="1" applyBorder="1" applyAlignment="1">
      <alignment vertical="center" wrapText="1"/>
    </xf>
    <xf numFmtId="0" fontId="72" fillId="0" borderId="7" xfId="0" applyFont="1" applyBorder="1" applyAlignment="1">
      <alignment horizontal="left" vertical="center" wrapText="1"/>
    </xf>
    <xf numFmtId="0" fontId="72" fillId="0" borderId="7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0" fillId="0" borderId="0" xfId="0" applyFont="1" applyFill="1" applyAlignment="1">
      <alignment horizontal="left"/>
    </xf>
    <xf numFmtId="0" fontId="0" fillId="0" borderId="0" xfId="0" applyFill="1"/>
    <xf numFmtId="0" fontId="73" fillId="0" borderId="0" xfId="0" applyFont="1" applyAlignment="1">
      <alignment horizontal="left"/>
    </xf>
    <xf numFmtId="0" fontId="4" fillId="3" borderId="4" xfId="0" applyFont="1" applyFill="1" applyBorder="1" applyAlignment="1">
      <alignment vertical="center" wrapText="1"/>
    </xf>
    <xf numFmtId="0" fontId="0" fillId="0" borderId="0" xfId="0" applyFill="1" applyAlignment="1">
      <alignment horizontal="right"/>
    </xf>
    <xf numFmtId="2" fontId="45" fillId="0" borderId="0" xfId="0" applyNumberFormat="1" applyFont="1" applyFill="1" applyAlignment="1">
      <alignment horizontal="right"/>
    </xf>
    <xf numFmtId="1" fontId="0" fillId="0" borderId="0" xfId="0" applyNumberFormat="1"/>
    <xf numFmtId="180" fontId="3" fillId="4" borderId="0" xfId="0" applyNumberFormat="1" applyFont="1" applyFill="1"/>
    <xf numFmtId="0" fontId="74" fillId="2" borderId="15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center" vertical="center"/>
    </xf>
    <xf numFmtId="0" fontId="75" fillId="0" borderId="0" xfId="0" applyFont="1" applyAlignment="1">
      <alignment horizontal="left" vertical="center"/>
    </xf>
    <xf numFmtId="0" fontId="75" fillId="0" borderId="0" xfId="0" applyNumberFormat="1" applyFont="1" applyFill="1" applyBorder="1" applyAlignment="1" applyProtection="1">
      <alignment horizontal="left" vertical="center"/>
    </xf>
    <xf numFmtId="0" fontId="76" fillId="0" borderId="0" xfId="0" applyNumberFormat="1" applyFont="1" applyFill="1" applyBorder="1" applyAlignment="1" applyProtection="1">
      <alignment horizontal="left" vertical="center"/>
    </xf>
    <xf numFmtId="0" fontId="74" fillId="0" borderId="0" xfId="0" applyFont="1" applyAlignment="1">
      <alignment horizontal="left"/>
    </xf>
    <xf numFmtId="0" fontId="74" fillId="0" borderId="0" xfId="0" applyFont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6"/>
    <xf numFmtId="2" fontId="77" fillId="2" borderId="15" xfId="0" applyNumberFormat="1" applyFont="1" applyFill="1" applyBorder="1" applyAlignment="1">
      <alignment horizontal="right"/>
    </xf>
    <xf numFmtId="2" fontId="78" fillId="4" borderId="0" xfId="0" applyNumberFormat="1" applyFont="1" applyFill="1" applyAlignment="1">
      <alignment horizontal="right"/>
    </xf>
    <xf numFmtId="2" fontId="78" fillId="0" borderId="0" xfId="0" applyNumberFormat="1" applyFont="1" applyAlignment="1">
      <alignment horizontal="right"/>
    </xf>
    <xf numFmtId="2" fontId="78" fillId="6" borderId="0" xfId="0" applyNumberFormat="1" applyFont="1" applyFill="1" applyAlignment="1">
      <alignment horizontal="right"/>
    </xf>
    <xf numFmtId="2" fontId="78" fillId="0" borderId="0" xfId="0" applyNumberFormat="1" applyFont="1"/>
    <xf numFmtId="2" fontId="78" fillId="4" borderId="0" xfId="0" applyNumberFormat="1" applyFont="1" applyFill="1"/>
    <xf numFmtId="0" fontId="79" fillId="0" borderId="0" xfId="0" applyFont="1"/>
    <xf numFmtId="0" fontId="79" fillId="4" borderId="0" xfId="0" applyFont="1" applyFill="1"/>
    <xf numFmtId="0" fontId="80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80" fontId="4" fillId="3" borderId="3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77" fillId="2" borderId="15" xfId="0" applyNumberFormat="1" applyFont="1" applyFill="1" applyBorder="1"/>
    <xf numFmtId="2" fontId="0" fillId="0" borderId="0" xfId="0" applyNumberFormat="1" applyAlignment="1">
      <alignment horizontal="right"/>
    </xf>
    <xf numFmtId="0" fontId="74" fillId="0" borderId="0" xfId="0" applyNumberFormat="1" applyFont="1" applyFill="1" applyBorder="1" applyAlignment="1" applyProtection="1">
      <alignment horizontal="left" vertical="center"/>
    </xf>
    <xf numFmtId="0" fontId="74" fillId="0" borderId="0" xfId="0" applyFont="1" applyAlignment="1">
      <alignment horizontal="left" vertical="top" wrapText="1"/>
    </xf>
    <xf numFmtId="0" fontId="53" fillId="0" borderId="7" xfId="0" applyFont="1" applyBorder="1" applyAlignment="1">
      <alignment vertical="center" wrapText="1"/>
    </xf>
    <xf numFmtId="0" fontId="74" fillId="0" borderId="17" xfId="0" applyFont="1" applyBorder="1" applyAlignment="1">
      <alignment vertical="center"/>
    </xf>
    <xf numFmtId="0" fontId="54" fillId="0" borderId="17" xfId="0" applyFont="1" applyBorder="1" applyAlignment="1">
      <alignment vertical="center" wrapText="1"/>
    </xf>
    <xf numFmtId="0" fontId="54" fillId="0" borderId="7" xfId="0" applyFont="1" applyBorder="1" applyAlignment="1">
      <alignment horizontal="center" vertical="center" wrapText="1"/>
    </xf>
    <xf numFmtId="2" fontId="3" fillId="0" borderId="0" xfId="0" applyNumberFormat="1" applyFont="1"/>
    <xf numFmtId="0" fontId="24" fillId="3" borderId="17" xfId="6" applyFill="1" applyBorder="1" applyAlignment="1">
      <alignment vertical="center" wrapText="1"/>
    </xf>
    <xf numFmtId="0" fontId="54" fillId="3" borderId="17" xfId="0" applyFont="1" applyFill="1" applyBorder="1" applyAlignment="1">
      <alignment vertical="center" wrapText="1"/>
    </xf>
    <xf numFmtId="0" fontId="81" fillId="0" borderId="0" xfId="0" applyFont="1" applyAlignment="1">
      <alignment horizontal="left" vertical="center"/>
    </xf>
    <xf numFmtId="0" fontId="74" fillId="2" borderId="0" xfId="0" applyFont="1" applyFill="1"/>
    <xf numFmtId="0" fontId="82" fillId="3" borderId="3" xfId="0" applyFont="1" applyFill="1" applyBorder="1" applyAlignment="1">
      <alignment horizontal="center" vertical="center" wrapText="1"/>
    </xf>
    <xf numFmtId="0" fontId="82" fillId="3" borderId="4" xfId="0" applyFont="1" applyFill="1" applyBorder="1" applyAlignment="1">
      <alignment horizontal="center" vertical="center" wrapText="1"/>
    </xf>
    <xf numFmtId="2" fontId="74" fillId="2" borderId="15" xfId="0" applyNumberFormat="1" applyFont="1" applyFill="1" applyBorder="1"/>
    <xf numFmtId="0" fontId="0" fillId="0" borderId="0" xfId="0" applyFont="1"/>
    <xf numFmtId="2" fontId="0" fillId="0" borderId="0" xfId="0" applyNumberFormat="1" applyFont="1"/>
    <xf numFmtId="2" fontId="3" fillId="6" borderId="0" xfId="0" applyNumberFormat="1" applyFont="1" applyFill="1"/>
    <xf numFmtId="2" fontId="31" fillId="0" borderId="0" xfId="0" applyNumberFormat="1" applyFont="1" applyFill="1" applyBorder="1" applyAlignment="1" applyProtection="1"/>
    <xf numFmtId="2" fontId="83" fillId="2" borderId="0" xfId="0" applyNumberFormat="1" applyFont="1" applyFill="1"/>
    <xf numFmtId="2" fontId="83" fillId="4" borderId="0" xfId="0" applyNumberFormat="1" applyFont="1" applyFill="1"/>
    <xf numFmtId="0" fontId="83" fillId="6" borderId="0" xfId="0" applyFont="1" applyFill="1"/>
    <xf numFmtId="0" fontId="83" fillId="4" borderId="0" xfId="0" applyFont="1" applyFill="1"/>
    <xf numFmtId="0" fontId="82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84" fillId="0" borderId="7" xfId="0" applyNumberFormat="1" applyFont="1" applyBorder="1" applyAlignment="1">
      <alignment horizontal="center" vertical="center"/>
    </xf>
    <xf numFmtId="0" fontId="84" fillId="0" borderId="17" xfId="0" applyNumberFormat="1" applyFont="1" applyBorder="1" applyAlignment="1">
      <alignment horizontal="center" vertical="center" wrapText="1"/>
    </xf>
    <xf numFmtId="0" fontId="84" fillId="0" borderId="18" xfId="0" applyNumberFormat="1" applyFont="1" applyBorder="1" applyAlignment="1">
      <alignment horizontal="center" vertical="center" wrapText="1"/>
    </xf>
    <xf numFmtId="182" fontId="79" fillId="0" borderId="17" xfId="0" applyNumberFormat="1" applyFont="1" applyBorder="1" applyAlignment="1">
      <alignment horizontal="center" vertical="center"/>
    </xf>
    <xf numFmtId="182" fontId="79" fillId="0" borderId="18" xfId="0" applyNumberFormat="1" applyFont="1" applyBorder="1" applyAlignment="1">
      <alignment horizontal="center" vertical="center"/>
    </xf>
    <xf numFmtId="0" fontId="79" fillId="0" borderId="7" xfId="0" applyNumberFormat="1" applyFont="1" applyBorder="1" applyAlignment="1">
      <alignment horizontal="center" vertical="center"/>
    </xf>
    <xf numFmtId="0" fontId="79" fillId="0" borderId="7" xfId="0" applyFont="1" applyBorder="1" applyAlignment="1">
      <alignment horizontal="center"/>
    </xf>
    <xf numFmtId="180" fontId="79" fillId="0" borderId="7" xfId="0" applyNumberFormat="1" applyFont="1" applyBorder="1" applyAlignment="1">
      <alignment horizontal="center"/>
    </xf>
    <xf numFmtId="0" fontId="79" fillId="0" borderId="7" xfId="0" applyNumberFormat="1" applyFont="1" applyBorder="1" applyAlignment="1">
      <alignment horizontal="center"/>
    </xf>
    <xf numFmtId="1" fontId="79" fillId="0" borderId="7" xfId="0" applyNumberFormat="1" applyFont="1" applyBorder="1" applyAlignment="1">
      <alignment horizontal="center"/>
    </xf>
    <xf numFmtId="0" fontId="45" fillId="0" borderId="0" xfId="0" applyFont="1" applyAlignment="1">
      <alignment horizontal="left"/>
    </xf>
    <xf numFmtId="0" fontId="47" fillId="3" borderId="1" xfId="0" applyFont="1" applyFill="1" applyBorder="1" applyAlignment="1">
      <alignment vertical="center" wrapText="1"/>
    </xf>
    <xf numFmtId="0" fontId="9" fillId="3" borderId="1" xfId="6" applyFont="1" applyFill="1" applyBorder="1" applyAlignment="1">
      <alignment vertical="center" wrapText="1"/>
    </xf>
    <xf numFmtId="0" fontId="18" fillId="3" borderId="0" xfId="0" applyNumberFormat="1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74" fillId="0" borderId="0" xfId="0" applyFont="1" applyAlignment="1">
      <alignment vertical="center"/>
    </xf>
    <xf numFmtId="0" fontId="74" fillId="0" borderId="0" xfId="0" applyFont="1" applyFill="1" applyBorder="1" applyAlignment="1">
      <alignment horizontal="left" vertical="center"/>
    </xf>
    <xf numFmtId="0" fontId="75" fillId="0" borderId="0" xfId="0" applyNumberFormat="1" applyFont="1" applyFill="1" applyBorder="1" applyAlignment="1" applyProtection="1">
      <alignment horizontal="left" vertical="center" wrapText="1"/>
    </xf>
    <xf numFmtId="0" fontId="9" fillId="3" borderId="0" xfId="6" applyFont="1" applyFill="1" applyBorder="1" applyAlignment="1">
      <alignment horizontal="left" vertical="center" wrapText="1" indent="4"/>
    </xf>
    <xf numFmtId="0" fontId="66" fillId="3" borderId="0" xfId="0" applyNumberFormat="1" applyFont="1" applyFill="1" applyBorder="1" applyAlignment="1">
      <alignment horizontal="left" vertical="center" wrapText="1" indent="4"/>
    </xf>
    <xf numFmtId="0" fontId="24" fillId="3" borderId="0" xfId="6" applyFill="1" applyBorder="1" applyAlignment="1">
      <alignment horizontal="left" vertical="center" wrapText="1"/>
    </xf>
    <xf numFmtId="0" fontId="0" fillId="6" borderId="0" xfId="0" applyFill="1"/>
    <xf numFmtId="2" fontId="78" fillId="6" borderId="0" xfId="0" applyNumberFormat="1" applyFont="1" applyFill="1"/>
    <xf numFmtId="0" fontId="3" fillId="6" borderId="0" xfId="0" applyFont="1" applyFill="1"/>
    <xf numFmtId="2" fontId="45" fillId="4" borderId="0" xfId="0" applyNumberFormat="1" applyFont="1" applyFill="1"/>
    <xf numFmtId="0" fontId="45" fillId="3" borderId="0" xfId="0" applyFont="1" applyFill="1" applyBorder="1" applyAlignment="1">
      <alignment horizontal="center" wrapText="1"/>
    </xf>
    <xf numFmtId="2" fontId="75" fillId="2" borderId="15" xfId="0" applyNumberFormat="1" applyFont="1" applyFill="1" applyBorder="1"/>
    <xf numFmtId="0" fontId="50" fillId="0" borderId="17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75" fillId="2" borderId="15" xfId="0" applyFont="1" applyFill="1" applyBorder="1" applyAlignment="1">
      <alignment horizontal="left"/>
    </xf>
    <xf numFmtId="0" fontId="75" fillId="2" borderId="0" xfId="0" applyFont="1" applyFill="1"/>
    <xf numFmtId="0" fontId="50" fillId="0" borderId="17" xfId="0" applyFont="1" applyBorder="1" applyAlignment="1">
      <alignment horizontal="left" vertical="center" wrapText="1"/>
    </xf>
    <xf numFmtId="0" fontId="50" fillId="0" borderId="18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7" xfId="0" applyFont="1" applyBorder="1" applyAlignment="1">
      <alignment vertical="center" wrapText="1"/>
    </xf>
    <xf numFmtId="0" fontId="51" fillId="0" borderId="7" xfId="0" applyFont="1" applyBorder="1" applyAlignment="1">
      <alignment horizontal="left" vertical="center" wrapText="1"/>
    </xf>
    <xf numFmtId="0" fontId="9" fillId="3" borderId="19" xfId="6" applyFont="1" applyFill="1" applyBorder="1" applyAlignment="1">
      <alignment horizontal="left" vertical="center" wrapText="1" indent="4"/>
    </xf>
    <xf numFmtId="0" fontId="75" fillId="0" borderId="0" xfId="0" applyFont="1" applyFill="1" applyBorder="1" applyAlignment="1">
      <alignment horizontal="left" vertical="center"/>
    </xf>
    <xf numFmtId="180" fontId="12" fillId="6" borderId="0" xfId="0" applyNumberFormat="1" applyFont="1" applyFill="1" applyBorder="1" applyAlignment="1" applyProtection="1">
      <alignment horizontal="right"/>
    </xf>
    <xf numFmtId="0" fontId="85" fillId="0" borderId="0" xfId="0" applyNumberFormat="1" applyFont="1" applyFill="1" applyBorder="1" applyAlignment="1" applyProtection="1">
      <alignment vertical="top"/>
    </xf>
    <xf numFmtId="0" fontId="85" fillId="0" borderId="0" xfId="0" applyNumberFormat="1" applyFont="1" applyFill="1" applyBorder="1" applyAlignment="1" applyProtection="1">
      <alignment horizontal="left" vertical="top"/>
    </xf>
    <xf numFmtId="0" fontId="72" fillId="0" borderId="0" xfId="0" applyNumberFormat="1" applyFont="1" applyFill="1" applyBorder="1" applyAlignment="1" applyProtection="1">
      <alignment horizontal="left" vertical="top"/>
    </xf>
    <xf numFmtId="0" fontId="72" fillId="0" borderId="0" xfId="0" applyNumberFormat="1" applyFont="1" applyFill="1" applyBorder="1" applyAlignment="1" applyProtection="1">
      <alignment vertical="top"/>
    </xf>
    <xf numFmtId="0" fontId="72" fillId="0" borderId="0" xfId="0" applyNumberFormat="1" applyFont="1" applyFill="1" applyBorder="1" applyAlignment="1" applyProtection="1">
      <alignment horizontal="right" vertical="top"/>
    </xf>
    <xf numFmtId="0" fontId="86" fillId="0" borderId="0" xfId="0" applyFont="1" applyAlignment="1">
      <alignment vertical="top"/>
    </xf>
    <xf numFmtId="0" fontId="87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9" fillId="0" borderId="0" xfId="0" applyNumberFormat="1" applyFont="1" applyFill="1" applyBorder="1" applyAlignment="1" applyProtection="1">
      <alignment vertical="top"/>
    </xf>
    <xf numFmtId="0" fontId="89" fillId="6" borderId="0" xfId="0" applyNumberFormat="1" applyFont="1" applyFill="1" applyBorder="1" applyAlignment="1" applyProtection="1">
      <alignment vertical="top"/>
    </xf>
    <xf numFmtId="0" fontId="90" fillId="6" borderId="20" xfId="0" applyFont="1" applyFill="1" applyBorder="1" applyAlignment="1">
      <alignment horizontal="center" vertical="top" wrapText="1"/>
    </xf>
    <xf numFmtId="0" fontId="90" fillId="6" borderId="17" xfId="0" applyFont="1" applyFill="1" applyBorder="1" applyAlignment="1">
      <alignment horizontal="center" vertical="top" wrapText="1"/>
    </xf>
    <xf numFmtId="0" fontId="90" fillId="6" borderId="21" xfId="0" applyFont="1" applyFill="1" applyBorder="1" applyAlignment="1">
      <alignment horizontal="center" vertical="top" wrapText="1"/>
    </xf>
    <xf numFmtId="0" fontId="90" fillId="6" borderId="18" xfId="0" applyFont="1" applyFill="1" applyBorder="1" applyAlignment="1">
      <alignment horizontal="center" vertical="top" wrapText="1"/>
    </xf>
    <xf numFmtId="0" fontId="90" fillId="6" borderId="22" xfId="0" applyFont="1" applyFill="1" applyBorder="1" applyAlignment="1">
      <alignment horizontal="center" vertical="top" wrapText="1"/>
    </xf>
    <xf numFmtId="0" fontId="90" fillId="6" borderId="7" xfId="0" applyFont="1" applyFill="1" applyBorder="1" applyAlignment="1">
      <alignment horizontal="center" vertical="top" wrapText="1"/>
    </xf>
    <xf numFmtId="0" fontId="90" fillId="6" borderId="17" xfId="0" applyFont="1" applyFill="1" applyBorder="1" applyAlignment="1">
      <alignment horizontal="left" vertical="top"/>
    </xf>
    <xf numFmtId="0" fontId="90" fillId="6" borderId="21" xfId="0" applyFont="1" applyFill="1" applyBorder="1" applyAlignment="1">
      <alignment horizontal="left" vertical="top"/>
    </xf>
    <xf numFmtId="0" fontId="90" fillId="6" borderId="20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top"/>
    </xf>
    <xf numFmtId="0" fontId="44" fillId="6" borderId="7" xfId="0" applyFont="1" applyFill="1" applyBorder="1" applyAlignment="1">
      <alignment horizontal="left" vertical="top"/>
    </xf>
    <xf numFmtId="0" fontId="90" fillId="6" borderId="23" xfId="0" applyFont="1" applyFill="1" applyBorder="1" applyAlignment="1">
      <alignment horizontal="center" vertical="center"/>
    </xf>
    <xf numFmtId="2" fontId="44" fillId="6" borderId="7" xfId="0" applyNumberFormat="1" applyFont="1" applyFill="1" applyBorder="1" applyAlignment="1" applyProtection="1">
      <alignment horizontal="left" vertical="top"/>
    </xf>
    <xf numFmtId="0" fontId="44" fillId="6" borderId="7" xfId="0" applyNumberFormat="1" applyFont="1" applyFill="1" applyBorder="1" applyAlignment="1" applyProtection="1">
      <alignment horizontal="left" vertical="top"/>
    </xf>
    <xf numFmtId="0" fontId="90" fillId="6" borderId="22" xfId="0" applyFont="1" applyFill="1" applyBorder="1" applyAlignment="1">
      <alignment horizontal="center" vertical="center"/>
    </xf>
    <xf numFmtId="0" fontId="44" fillId="6" borderId="7" xfId="0" applyNumberFormat="1" applyFont="1" applyFill="1" applyBorder="1" applyAlignment="1" applyProtection="1">
      <alignment horizontal="left" vertical="top" wrapText="1"/>
    </xf>
    <xf numFmtId="0" fontId="44" fillId="6" borderId="7" xfId="0" applyFont="1" applyFill="1" applyBorder="1" applyAlignment="1">
      <alignment horizontal="left" vertical="top" wrapText="1"/>
    </xf>
    <xf numFmtId="0" fontId="90" fillId="6" borderId="7" xfId="0" applyFont="1" applyFill="1" applyBorder="1" applyAlignment="1">
      <alignment horizontal="left" vertical="top"/>
    </xf>
    <xf numFmtId="2" fontId="90" fillId="6" borderId="7" xfId="0" applyNumberFormat="1" applyFont="1" applyFill="1" applyBorder="1" applyAlignment="1">
      <alignment horizontal="left" vertical="top"/>
    </xf>
    <xf numFmtId="0" fontId="44" fillId="6" borderId="20" xfId="0" applyFont="1" applyFill="1" applyBorder="1" applyAlignment="1">
      <alignment horizontal="left" vertical="top"/>
    </xf>
    <xf numFmtId="0" fontId="44" fillId="6" borderId="7" xfId="0" applyFont="1" applyFill="1" applyBorder="1" applyAlignment="1">
      <alignment vertical="top" wrapText="1"/>
    </xf>
    <xf numFmtId="2" fontId="44" fillId="6" borderId="7" xfId="0" applyNumberFormat="1" applyFont="1" applyFill="1" applyBorder="1" applyAlignment="1">
      <alignment horizontal="left" vertical="top"/>
    </xf>
    <xf numFmtId="0" fontId="44" fillId="6" borderId="23" xfId="0" applyFont="1" applyFill="1" applyBorder="1" applyAlignment="1">
      <alignment horizontal="left" vertical="top"/>
    </xf>
    <xf numFmtId="0" fontId="44" fillId="6" borderId="22" xfId="0" applyFont="1" applyFill="1" applyBorder="1" applyAlignment="1">
      <alignment horizontal="left" vertical="top"/>
    </xf>
    <xf numFmtId="0" fontId="44" fillId="6" borderId="20" xfId="0" applyFont="1" applyFill="1" applyBorder="1" applyAlignment="1">
      <alignment horizontal="center" vertical="top"/>
    </xf>
    <xf numFmtId="0" fontId="44" fillId="6" borderId="23" xfId="0" applyFont="1" applyFill="1" applyBorder="1" applyAlignment="1">
      <alignment horizontal="center" vertical="top"/>
    </xf>
    <xf numFmtId="0" fontId="72" fillId="6" borderId="7" xfId="0" applyNumberFormat="1" applyFont="1" applyFill="1" applyBorder="1" applyAlignment="1" applyProtection="1">
      <alignment horizontal="left" vertical="top" wrapText="1"/>
    </xf>
    <xf numFmtId="0" fontId="60" fillId="6" borderId="7" xfId="0" applyFont="1" applyFill="1" applyBorder="1" applyAlignment="1">
      <alignment horizontal="left" vertical="top"/>
    </xf>
    <xf numFmtId="2" fontId="72" fillId="6" borderId="7" xfId="0" applyNumberFormat="1" applyFont="1" applyFill="1" applyBorder="1" applyAlignment="1" applyProtection="1">
      <alignment horizontal="left" vertical="top"/>
    </xf>
    <xf numFmtId="0" fontId="44" fillId="6" borderId="22" xfId="0" applyFont="1" applyFill="1" applyBorder="1" applyAlignment="1">
      <alignment horizontal="center" vertical="top"/>
    </xf>
    <xf numFmtId="0" fontId="44" fillId="6" borderId="7" xfId="0" applyNumberFormat="1" applyFont="1" applyFill="1" applyBorder="1" applyAlignment="1" applyProtection="1">
      <alignment vertical="top" wrapText="1"/>
    </xf>
    <xf numFmtId="0" fontId="60" fillId="6" borderId="0" xfId="0" applyFont="1" applyFill="1" applyAlignment="1">
      <alignment wrapText="1"/>
    </xf>
    <xf numFmtId="0" fontId="90" fillId="6" borderId="18" xfId="0" applyFont="1" applyFill="1" applyBorder="1" applyAlignment="1">
      <alignment horizontal="left" vertical="top"/>
    </xf>
    <xf numFmtId="2" fontId="90" fillId="7" borderId="23" xfId="0" applyNumberFormat="1" applyFont="1" applyFill="1" applyBorder="1" applyAlignment="1">
      <alignment horizontal="left" vertical="top"/>
    </xf>
    <xf numFmtId="2" fontId="90" fillId="8" borderId="23" xfId="0" applyNumberFormat="1" applyFont="1" applyFill="1" applyBorder="1" applyAlignment="1">
      <alignment horizontal="left" vertical="top"/>
    </xf>
    <xf numFmtId="0" fontId="90" fillId="6" borderId="20" xfId="0" applyFont="1" applyFill="1" applyBorder="1" applyAlignment="1">
      <alignment horizontal="center" vertical="top"/>
    </xf>
    <xf numFmtId="0" fontId="90" fillId="6" borderId="23" xfId="0" applyFont="1" applyFill="1" applyBorder="1" applyAlignment="1">
      <alignment horizontal="center" vertical="top"/>
    </xf>
    <xf numFmtId="0" fontId="90" fillId="6" borderId="22" xfId="0" applyFont="1" applyFill="1" applyBorder="1" applyAlignment="1">
      <alignment horizontal="center" vertical="top"/>
    </xf>
    <xf numFmtId="0" fontId="90" fillId="6" borderId="20" xfId="0" applyFont="1" applyFill="1" applyBorder="1" applyAlignment="1">
      <alignment horizontal="left" vertical="top"/>
    </xf>
    <xf numFmtId="0" fontId="90" fillId="6" borderId="23" xfId="0" applyFont="1" applyFill="1" applyBorder="1" applyAlignment="1">
      <alignment horizontal="left" vertical="top"/>
    </xf>
    <xf numFmtId="0" fontId="44" fillId="6" borderId="7" xfId="0" applyNumberFormat="1" applyFont="1" applyFill="1" applyBorder="1" applyAlignment="1" applyProtection="1">
      <alignment vertical="top"/>
    </xf>
    <xf numFmtId="1" fontId="44" fillId="6" borderId="7" xfId="0" applyNumberFormat="1" applyFont="1" applyFill="1" applyBorder="1" applyAlignment="1">
      <alignment horizontal="left" vertical="top"/>
    </xf>
    <xf numFmtId="180" fontId="44" fillId="6" borderId="7" xfId="0" applyNumberFormat="1" applyFont="1" applyFill="1" applyBorder="1" applyAlignment="1" applyProtection="1">
      <alignment horizontal="left" vertical="top"/>
    </xf>
    <xf numFmtId="0" fontId="91" fillId="6" borderId="17" xfId="0" applyFont="1" applyFill="1" applyBorder="1" applyAlignment="1">
      <alignment horizontal="left" vertical="top" wrapText="1"/>
    </xf>
    <xf numFmtId="0" fontId="91" fillId="6" borderId="21" xfId="0" applyFont="1" applyFill="1" applyBorder="1" applyAlignment="1">
      <alignment horizontal="left" vertical="top" wrapText="1"/>
    </xf>
    <xf numFmtId="0" fontId="91" fillId="6" borderId="18" xfId="0" applyFont="1" applyFill="1" applyBorder="1" applyAlignment="1">
      <alignment horizontal="left" vertical="top" wrapText="1"/>
    </xf>
    <xf numFmtId="180" fontId="60" fillId="6" borderId="7" xfId="0" applyNumberFormat="1" applyFont="1" applyFill="1" applyBorder="1" applyAlignment="1">
      <alignment horizontal="left" vertical="top"/>
    </xf>
    <xf numFmtId="1" fontId="60" fillId="6" borderId="7" xfId="0" applyNumberFormat="1" applyFont="1" applyFill="1" applyBorder="1" applyAlignment="1">
      <alignment horizontal="left" vertical="top"/>
    </xf>
    <xf numFmtId="0" fontId="90" fillId="0" borderId="20" xfId="0" applyFont="1" applyFill="1" applyBorder="1" applyAlignment="1">
      <alignment horizontal="center" vertical="top" wrapText="1"/>
    </xf>
    <xf numFmtId="0" fontId="90" fillId="0" borderId="17" xfId="0" applyFont="1" applyFill="1" applyBorder="1" applyAlignment="1">
      <alignment horizontal="center" vertical="top" wrapText="1"/>
    </xf>
    <xf numFmtId="0" fontId="90" fillId="0" borderId="21" xfId="0" applyFont="1" applyFill="1" applyBorder="1" applyAlignment="1">
      <alignment horizontal="center" vertical="top" wrapText="1"/>
    </xf>
    <xf numFmtId="0" fontId="90" fillId="0" borderId="18" xfId="0" applyFont="1" applyFill="1" applyBorder="1" applyAlignment="1">
      <alignment horizontal="center" vertical="top" wrapText="1"/>
    </xf>
    <xf numFmtId="0" fontId="90" fillId="0" borderId="22" xfId="0" applyFont="1" applyFill="1" applyBorder="1" applyAlignment="1">
      <alignment horizontal="center" vertical="top" wrapText="1"/>
    </xf>
    <xf numFmtId="0" fontId="90" fillId="0" borderId="7" xfId="0" applyFont="1" applyFill="1" applyBorder="1" applyAlignment="1">
      <alignment horizontal="center" vertical="top" wrapText="1"/>
    </xf>
    <xf numFmtId="0" fontId="90" fillId="0" borderId="17" xfId="0" applyFont="1" applyFill="1" applyBorder="1" applyAlignment="1">
      <alignment horizontal="left" vertical="top"/>
    </xf>
    <xf numFmtId="0" fontId="90" fillId="0" borderId="21" xfId="0" applyFont="1" applyFill="1" applyBorder="1" applyAlignment="1">
      <alignment horizontal="left" vertical="top"/>
    </xf>
    <xf numFmtId="0" fontId="90" fillId="0" borderId="20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vertical="top"/>
    </xf>
    <xf numFmtId="0" fontId="44" fillId="0" borderId="7" xfId="0" applyFont="1" applyFill="1" applyBorder="1" applyAlignment="1">
      <alignment horizontal="left" vertical="top"/>
    </xf>
    <xf numFmtId="0" fontId="90" fillId="0" borderId="23" xfId="0" applyFont="1" applyFill="1" applyBorder="1" applyAlignment="1">
      <alignment horizontal="center" vertical="center"/>
    </xf>
    <xf numFmtId="2" fontId="44" fillId="0" borderId="7" xfId="0" applyNumberFormat="1" applyFont="1" applyFill="1" applyBorder="1" applyAlignment="1" applyProtection="1">
      <alignment horizontal="left" vertical="top"/>
    </xf>
    <xf numFmtId="0" fontId="44" fillId="0" borderId="7" xfId="0" applyNumberFormat="1" applyFont="1" applyFill="1" applyBorder="1" applyAlignment="1" applyProtection="1">
      <alignment horizontal="left" vertical="top"/>
    </xf>
    <xf numFmtId="0" fontId="90" fillId="0" borderId="22" xfId="0" applyFont="1" applyFill="1" applyBorder="1" applyAlignment="1">
      <alignment horizontal="center" vertical="center"/>
    </xf>
    <xf numFmtId="0" fontId="44" fillId="0" borderId="7" xfId="0" applyNumberFormat="1" applyFont="1" applyFill="1" applyBorder="1" applyAlignment="1" applyProtection="1">
      <alignment horizontal="left" vertical="top" wrapText="1"/>
    </xf>
    <xf numFmtId="0" fontId="44" fillId="0" borderId="7" xfId="0" applyFont="1" applyFill="1" applyBorder="1" applyAlignment="1">
      <alignment horizontal="left" vertical="top" wrapText="1"/>
    </xf>
    <xf numFmtId="0" fontId="90" fillId="0" borderId="7" xfId="0" applyFont="1" applyFill="1" applyBorder="1" applyAlignment="1">
      <alignment horizontal="left" vertical="top"/>
    </xf>
    <xf numFmtId="2" fontId="90" fillId="0" borderId="7" xfId="0" applyNumberFormat="1" applyFont="1" applyFill="1" applyBorder="1" applyAlignment="1">
      <alignment horizontal="left" vertical="top"/>
    </xf>
    <xf numFmtId="0" fontId="44" fillId="0" borderId="20" xfId="0" applyFont="1" applyFill="1" applyBorder="1" applyAlignment="1">
      <alignment horizontal="left" vertical="top"/>
    </xf>
    <xf numFmtId="0" fontId="44" fillId="0" borderId="7" xfId="0" applyFont="1" applyFill="1" applyBorder="1" applyAlignment="1">
      <alignment vertical="top" wrapText="1"/>
    </xf>
    <xf numFmtId="2" fontId="44" fillId="0" borderId="7" xfId="0" applyNumberFormat="1" applyFont="1" applyFill="1" applyBorder="1" applyAlignment="1">
      <alignment horizontal="left" vertical="top"/>
    </xf>
    <xf numFmtId="0" fontId="44" fillId="0" borderId="23" xfId="0" applyFont="1" applyFill="1" applyBorder="1" applyAlignment="1">
      <alignment horizontal="left" vertical="top"/>
    </xf>
    <xf numFmtId="0" fontId="44" fillId="0" borderId="20" xfId="0" applyFont="1" applyFill="1" applyBorder="1" applyAlignment="1">
      <alignment horizontal="center" vertical="top"/>
    </xf>
    <xf numFmtId="0" fontId="44" fillId="0" borderId="23" xfId="0" applyFont="1" applyFill="1" applyBorder="1" applyAlignment="1">
      <alignment horizontal="center" vertical="top"/>
    </xf>
    <xf numFmtId="0" fontId="72" fillId="0" borderId="7" xfId="0" applyNumberFormat="1" applyFont="1" applyFill="1" applyBorder="1" applyAlignment="1" applyProtection="1">
      <alignment horizontal="left" vertical="top" wrapText="1"/>
    </xf>
    <xf numFmtId="0" fontId="60" fillId="0" borderId="7" xfId="0" applyFont="1" applyBorder="1" applyAlignment="1">
      <alignment horizontal="left" vertical="top"/>
    </xf>
    <xf numFmtId="2" fontId="72" fillId="0" borderId="7" xfId="0" applyNumberFormat="1" applyFont="1" applyFill="1" applyBorder="1" applyAlignment="1" applyProtection="1">
      <alignment horizontal="left" vertical="top"/>
    </xf>
    <xf numFmtId="0" fontId="44" fillId="0" borderId="22" xfId="0" applyFont="1" applyFill="1" applyBorder="1" applyAlignment="1">
      <alignment horizontal="center" vertical="top"/>
    </xf>
    <xf numFmtId="0" fontId="44" fillId="0" borderId="7" xfId="0" applyNumberFormat="1" applyFont="1" applyFill="1" applyBorder="1" applyAlignment="1" applyProtection="1">
      <alignment vertical="top" wrapText="1"/>
    </xf>
    <xf numFmtId="0" fontId="60" fillId="0" borderId="0" xfId="0" applyFont="1" applyAlignment="1">
      <alignment wrapText="1"/>
    </xf>
    <xf numFmtId="0" fontId="44" fillId="0" borderId="22" xfId="0" applyFont="1" applyFill="1" applyBorder="1" applyAlignment="1">
      <alignment horizontal="left" vertical="top"/>
    </xf>
    <xf numFmtId="0" fontId="90" fillId="0" borderId="18" xfId="0" applyFont="1" applyFill="1" applyBorder="1" applyAlignment="1">
      <alignment horizontal="left" vertical="top"/>
    </xf>
    <xf numFmtId="0" fontId="90" fillId="0" borderId="20" xfId="0" applyFont="1" applyFill="1" applyBorder="1" applyAlignment="1">
      <alignment horizontal="center" vertical="top"/>
    </xf>
    <xf numFmtId="0" fontId="90" fillId="0" borderId="23" xfId="0" applyFont="1" applyFill="1" applyBorder="1" applyAlignment="1">
      <alignment horizontal="center" vertical="top"/>
    </xf>
    <xf numFmtId="0" fontId="90" fillId="0" borderId="22" xfId="0" applyFont="1" applyFill="1" applyBorder="1" applyAlignment="1">
      <alignment horizontal="center" vertical="top"/>
    </xf>
    <xf numFmtId="0" fontId="90" fillId="0" borderId="20" xfId="0" applyFont="1" applyFill="1" applyBorder="1" applyAlignment="1">
      <alignment horizontal="left" vertical="top"/>
    </xf>
    <xf numFmtId="0" fontId="90" fillId="0" borderId="23" xfId="0" applyFont="1" applyFill="1" applyBorder="1" applyAlignment="1">
      <alignment horizontal="left" vertical="top"/>
    </xf>
    <xf numFmtId="0" fontId="44" fillId="0" borderId="7" xfId="0" applyNumberFormat="1" applyFont="1" applyFill="1" applyBorder="1" applyAlignment="1" applyProtection="1">
      <alignment vertical="top"/>
    </xf>
    <xf numFmtId="1" fontId="44" fillId="0" borderId="7" xfId="0" applyNumberFormat="1" applyFont="1" applyFill="1" applyBorder="1" applyAlignment="1">
      <alignment horizontal="left" vertical="top"/>
    </xf>
    <xf numFmtId="180" fontId="44" fillId="0" borderId="7" xfId="0" applyNumberFormat="1" applyFont="1" applyFill="1" applyBorder="1" applyAlignment="1" applyProtection="1">
      <alignment horizontal="left" vertical="top"/>
    </xf>
    <xf numFmtId="0" fontId="3" fillId="0" borderId="0" xfId="0" applyFont="1" applyFill="1"/>
    <xf numFmtId="0" fontId="91" fillId="0" borderId="17" xfId="0" applyFont="1" applyBorder="1" applyAlignment="1">
      <alignment horizontal="left" vertical="top" wrapText="1"/>
    </xf>
    <xf numFmtId="0" fontId="91" fillId="0" borderId="21" xfId="0" applyFont="1" applyBorder="1" applyAlignment="1">
      <alignment horizontal="left" vertical="top" wrapText="1"/>
    </xf>
    <xf numFmtId="0" fontId="91" fillId="0" borderId="18" xfId="0" applyFont="1" applyBorder="1" applyAlignment="1">
      <alignment horizontal="left" vertical="top" wrapText="1"/>
    </xf>
    <xf numFmtId="180" fontId="60" fillId="0" borderId="7" xfId="0" applyNumberFormat="1" applyFont="1" applyFill="1" applyBorder="1" applyAlignment="1">
      <alignment horizontal="left" vertical="top"/>
    </xf>
    <xf numFmtId="1" fontId="60" fillId="0" borderId="7" xfId="0" applyNumberFormat="1" applyFont="1" applyFill="1" applyBorder="1" applyAlignment="1">
      <alignment horizontal="left" vertical="top"/>
    </xf>
    <xf numFmtId="0" fontId="90" fillId="9" borderId="17" xfId="0" applyFont="1" applyFill="1" applyBorder="1" applyAlignment="1">
      <alignment horizontal="left" vertical="top"/>
    </xf>
    <xf numFmtId="0" fontId="90" fillId="9" borderId="21" xfId="0" applyFont="1" applyFill="1" applyBorder="1" applyAlignment="1">
      <alignment horizontal="left" vertical="top"/>
    </xf>
    <xf numFmtId="0" fontId="90" fillId="9" borderId="18" xfId="0" applyFont="1" applyFill="1" applyBorder="1" applyAlignment="1">
      <alignment horizontal="left" vertical="top"/>
    </xf>
    <xf numFmtId="2" fontId="0" fillId="8" borderId="0" xfId="0" applyNumberFormat="1" applyFill="1"/>
    <xf numFmtId="2" fontId="0" fillId="7" borderId="0" xfId="0" applyNumberFormat="1" applyFill="1"/>
    <xf numFmtId="2" fontId="79" fillId="0" borderId="0" xfId="0" applyNumberFormat="1" applyFont="1"/>
    <xf numFmtId="0" fontId="92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90" fillId="0" borderId="22" xfId="0" applyFont="1" applyFill="1" applyBorder="1" applyAlignment="1">
      <alignment horizontal="left" vertical="top"/>
    </xf>
    <xf numFmtId="1" fontId="90" fillId="0" borderId="7" xfId="0" applyNumberFormat="1" applyFont="1" applyFill="1" applyBorder="1" applyAlignment="1">
      <alignment horizontal="left" vertical="top"/>
    </xf>
    <xf numFmtId="49" fontId="44" fillId="0" borderId="7" xfId="0" applyNumberFormat="1" applyFont="1" applyFill="1" applyBorder="1" applyAlignment="1" applyProtection="1">
      <alignment horizontal="left" vertical="top"/>
    </xf>
    <xf numFmtId="0" fontId="44" fillId="0" borderId="7" xfId="0" applyNumberFormat="1" applyFont="1" applyFill="1" applyBorder="1" applyAlignment="1" applyProtection="1">
      <alignment horizontal="center" vertical="top"/>
    </xf>
    <xf numFmtId="0" fontId="44" fillId="7" borderId="20" xfId="0" applyFont="1" applyFill="1" applyBorder="1" applyAlignment="1">
      <alignment horizontal="left" vertical="top"/>
    </xf>
    <xf numFmtId="0" fontId="44" fillId="7" borderId="7" xfId="0" applyFont="1" applyFill="1" applyBorder="1" applyAlignment="1">
      <alignment horizontal="left" vertical="top"/>
    </xf>
    <xf numFmtId="0" fontId="44" fillId="7" borderId="22" xfId="0" applyFont="1" applyFill="1" applyBorder="1" applyAlignment="1">
      <alignment horizontal="left" vertical="top"/>
    </xf>
    <xf numFmtId="0" fontId="60" fillId="7" borderId="0" xfId="0" applyFont="1" applyFill="1" applyAlignment="1">
      <alignment wrapText="1"/>
    </xf>
    <xf numFmtId="0" fontId="44" fillId="7" borderId="7" xfId="0" applyFont="1" applyFill="1" applyBorder="1" applyAlignment="1">
      <alignment horizontal="left" vertical="top" wrapText="1"/>
    </xf>
    <xf numFmtId="0" fontId="93" fillId="0" borderId="0" xfId="0" applyFont="1" applyBorder="1"/>
    <xf numFmtId="0" fontId="93" fillId="2" borderId="0" xfId="0" applyFont="1" applyFill="1" applyBorder="1" applyAlignment="1">
      <alignment horizontal="left"/>
    </xf>
    <xf numFmtId="0" fontId="93" fillId="0" borderId="0" xfId="0" applyFont="1" applyBorder="1" applyAlignment="1">
      <alignment horizontal="left" vertical="center"/>
    </xf>
    <xf numFmtId="0" fontId="93" fillId="0" borderId="0" xfId="0" applyNumberFormat="1" applyFont="1" applyFill="1" applyBorder="1" applyAlignment="1" applyProtection="1">
      <alignment horizontal="left" vertical="center"/>
    </xf>
    <xf numFmtId="0" fontId="93" fillId="0" borderId="0" xfId="0" applyFont="1" applyFill="1" applyBorder="1" applyAlignment="1">
      <alignment horizontal="left"/>
    </xf>
    <xf numFmtId="0" fontId="93" fillId="0" borderId="0" xfId="0" applyFont="1" applyBorder="1" applyAlignment="1">
      <alignment horizontal="left"/>
    </xf>
    <xf numFmtId="0" fontId="93" fillId="0" borderId="0" xfId="0" applyFont="1" applyBorder="1" applyAlignment="1">
      <alignment horizontal="left" vertical="center" wrapText="1"/>
    </xf>
    <xf numFmtId="0" fontId="93" fillId="0" borderId="0" xfId="0" applyFont="1" applyFill="1" applyBorder="1" applyAlignment="1">
      <alignment horizontal="left" vertical="center"/>
    </xf>
    <xf numFmtId="0" fontId="93" fillId="0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/>
    <xf numFmtId="0" fontId="53" fillId="0" borderId="0" xfId="0" applyFont="1" applyAlignment="1">
      <alignment vertical="top"/>
    </xf>
    <xf numFmtId="0" fontId="53" fillId="0" borderId="0" xfId="0" applyFont="1"/>
    <xf numFmtId="0" fontId="85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72" fillId="0" borderId="0" xfId="0" applyFont="1" applyAlignment="1">
      <alignment horizontal="right" vertical="center"/>
    </xf>
    <xf numFmtId="0" fontId="72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 applyAlignment="1"/>
    <xf numFmtId="0" fontId="91" fillId="0" borderId="0" xfId="0" applyFont="1" applyAlignment="1">
      <alignment vertical="center"/>
    </xf>
    <xf numFmtId="1" fontId="44" fillId="0" borderId="7" xfId="0" applyNumberFormat="1" applyFont="1" applyFill="1" applyBorder="1" applyAlignment="1" applyProtection="1">
      <alignment horizontal="left" vertical="top"/>
    </xf>
    <xf numFmtId="0" fontId="94" fillId="0" borderId="0" xfId="0" applyFont="1"/>
    <xf numFmtId="2" fontId="94" fillId="0" borderId="0" xfId="0" applyNumberFormat="1" applyFont="1"/>
    <xf numFmtId="2" fontId="95" fillId="0" borderId="0" xfId="0" applyNumberFormat="1" applyFont="1"/>
    <xf numFmtId="0" fontId="0" fillId="4" borderId="0" xfId="0" applyFont="1" applyFill="1"/>
    <xf numFmtId="0" fontId="5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3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/>
    <xf numFmtId="0" fontId="0" fillId="4" borderId="0" xfId="0" applyFont="1" applyFill="1" applyBorder="1"/>
    <xf numFmtId="0" fontId="20" fillId="0" borderId="24" xfId="0" applyFont="1" applyFill="1" applyBorder="1" applyAlignment="1">
      <alignment horizontal="center" vertical="center"/>
    </xf>
    <xf numFmtId="0" fontId="0" fillId="0" borderId="24" xfId="0" applyFill="1" applyBorder="1"/>
    <xf numFmtId="0" fontId="37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39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horizontal="right"/>
    </xf>
    <xf numFmtId="2" fontId="96" fillId="4" borderId="0" xfId="0" applyNumberFormat="1" applyFont="1" applyFill="1" applyAlignment="1">
      <alignment horizontal="right"/>
    </xf>
    <xf numFmtId="2" fontId="65" fillId="0" borderId="0" xfId="0" applyNumberFormat="1" applyFont="1" applyFill="1" applyAlignment="1">
      <alignment horizontal="right"/>
    </xf>
    <xf numFmtId="49" fontId="0" fillId="4" borderId="0" xfId="0" applyNumberFormat="1" applyFill="1"/>
    <xf numFmtId="0" fontId="31" fillId="0" borderId="24" xfId="0" applyNumberFormat="1" applyFont="1" applyFill="1" applyBorder="1" applyAlignment="1" applyProtection="1"/>
    <xf numFmtId="0" fontId="12" fillId="0" borderId="24" xfId="0" applyNumberFormat="1" applyFont="1" applyFill="1" applyBorder="1" applyAlignment="1" applyProtection="1"/>
    <xf numFmtId="2" fontId="97" fillId="0" borderId="0" xfId="0" applyNumberFormat="1" applyFont="1" applyAlignment="1">
      <alignment horizontal="right"/>
    </xf>
    <xf numFmtId="0" fontId="93" fillId="0" borderId="0" xfId="0" applyFont="1" applyFill="1" applyBorder="1"/>
    <xf numFmtId="0" fontId="9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vertical="center"/>
    </xf>
    <xf numFmtId="0" fontId="41" fillId="0" borderId="0" xfId="0" applyNumberFormat="1" applyFont="1" applyFill="1" applyBorder="1" applyAlignment="1" applyProtection="1">
      <alignment horizontal="justify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48" fillId="3" borderId="5" xfId="0" applyFont="1" applyFill="1" applyBorder="1" applyAlignment="1">
      <alignment horizontal="left" vertical="center" wrapText="1" indent="4"/>
    </xf>
    <xf numFmtId="0" fontId="48" fillId="3" borderId="6" xfId="0" applyFont="1" applyFill="1" applyBorder="1" applyAlignment="1">
      <alignment horizontal="left" vertical="center" wrapText="1" indent="4"/>
    </xf>
    <xf numFmtId="0" fontId="66" fillId="3" borderId="6" xfId="0" applyNumberFormat="1" applyFont="1" applyFill="1" applyBorder="1" applyAlignment="1">
      <alignment horizontal="left" vertical="center" wrapText="1" indent="4"/>
    </xf>
    <xf numFmtId="0" fontId="99" fillId="0" borderId="24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right" vertical="center"/>
    </xf>
    <xf numFmtId="0" fontId="10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41" fillId="0" borderId="0" xfId="0" applyFont="1" applyFill="1" applyBorder="1" applyAlignment="1">
      <alignment horizontal="justify" vertical="center"/>
    </xf>
    <xf numFmtId="0" fontId="4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center" vertical="center" wrapText="1"/>
    </xf>
    <xf numFmtId="0" fontId="102" fillId="0" borderId="0" xfId="0" applyFont="1" applyFill="1" applyBorder="1" applyAlignment="1">
      <alignment horizontal="center" vertical="center" wrapText="1"/>
    </xf>
    <xf numFmtId="0" fontId="103" fillId="0" borderId="0" xfId="0" applyFont="1" applyFill="1" applyBorder="1" applyAlignment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center" vertical="center"/>
    </xf>
    <xf numFmtId="49" fontId="12" fillId="0" borderId="24" xfId="0" applyNumberFormat="1" applyFont="1" applyFill="1" applyBorder="1" applyAlignment="1" applyProtection="1"/>
    <xf numFmtId="0" fontId="6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justify" vertical="center"/>
    </xf>
    <xf numFmtId="2" fontId="104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right" vertical="center" wrapText="1"/>
    </xf>
    <xf numFmtId="0" fontId="9" fillId="0" borderId="0" xfId="6" applyFont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4" fillId="0" borderId="3" xfId="6" applyFill="1" applyBorder="1" applyAlignment="1">
      <alignment horizontal="center" vertical="center" wrapText="1"/>
    </xf>
    <xf numFmtId="0" fontId="0" fillId="0" borderId="0" xfId="0" applyFont="1" applyFill="1"/>
    <xf numFmtId="0" fontId="61" fillId="0" borderId="17" xfId="0" applyFont="1" applyBorder="1" applyAlignment="1">
      <alignment vertical="center"/>
    </xf>
    <xf numFmtId="0" fontId="61" fillId="0" borderId="21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85" fillId="0" borderId="7" xfId="0" applyFont="1" applyBorder="1" applyAlignment="1">
      <alignment vertical="center"/>
    </xf>
    <xf numFmtId="0" fontId="60" fillId="0" borderId="7" xfId="0" applyFont="1" applyFill="1" applyBorder="1" applyAlignment="1">
      <alignment vertical="center" wrapText="1"/>
    </xf>
    <xf numFmtId="0" fontId="72" fillId="0" borderId="7" xfId="0" applyFont="1" applyBorder="1" applyAlignment="1">
      <alignment vertical="center"/>
    </xf>
    <xf numFmtId="0" fontId="44" fillId="4" borderId="7" xfId="0" applyFont="1" applyFill="1" applyBorder="1" applyAlignment="1">
      <alignment horizontal="left" vertical="top" wrapText="1"/>
    </xf>
    <xf numFmtId="0" fontId="60" fillId="0" borderId="7" xfId="0" applyFont="1" applyBorder="1" applyAlignment="1">
      <alignment horizontal="left" vertical="top" wrapText="1"/>
    </xf>
    <xf numFmtId="0" fontId="60" fillId="0" borderId="7" xfId="0" applyFont="1" applyFill="1" applyBorder="1" applyAlignment="1">
      <alignment horizontal="left" vertical="top" wrapText="1"/>
    </xf>
    <xf numFmtId="0" fontId="60" fillId="0" borderId="7" xfId="0" applyFont="1" applyFill="1" applyBorder="1" applyAlignment="1">
      <alignment vertical="top"/>
    </xf>
    <xf numFmtId="0" fontId="60" fillId="4" borderId="7" xfId="0" applyFont="1" applyFill="1" applyBorder="1" applyAlignment="1">
      <alignment horizontal="left" vertical="top" wrapText="1"/>
    </xf>
    <xf numFmtId="0" fontId="61" fillId="0" borderId="7" xfId="0" applyFont="1" applyBorder="1" applyAlignment="1">
      <alignment vertical="center"/>
    </xf>
    <xf numFmtId="0" fontId="44" fillId="4" borderId="7" xfId="0" applyFont="1" applyFill="1" applyBorder="1" applyAlignment="1">
      <alignment vertical="top" wrapText="1"/>
    </xf>
    <xf numFmtId="0" fontId="61" fillId="0" borderId="17" xfId="0" applyFont="1" applyBorder="1" applyAlignment="1">
      <alignment vertical="center" wrapText="1"/>
    </xf>
    <xf numFmtId="0" fontId="60" fillId="0" borderId="7" xfId="0" applyFont="1" applyFill="1" applyBorder="1" applyAlignment="1">
      <alignment vertical="top" wrapText="1"/>
    </xf>
    <xf numFmtId="0" fontId="60" fillId="0" borderId="7" xfId="0" applyFont="1" applyFill="1" applyBorder="1" applyAlignment="1">
      <alignment horizontal="left" vertical="top"/>
    </xf>
    <xf numFmtId="0" fontId="61" fillId="0" borderId="7" xfId="0" applyFont="1" applyBorder="1" applyAlignment="1">
      <alignment vertical="center" wrapText="1"/>
    </xf>
    <xf numFmtId="0" fontId="60" fillId="4" borderId="7" xfId="0" applyFont="1" applyFill="1" applyBorder="1" applyAlignment="1">
      <alignment vertical="top" wrapText="1"/>
    </xf>
    <xf numFmtId="0" fontId="72" fillId="0" borderId="7" xfId="0" applyFont="1" applyFill="1" applyBorder="1" applyAlignment="1">
      <alignment vertical="center" wrapText="1"/>
    </xf>
    <xf numFmtId="0" fontId="44" fillId="4" borderId="7" xfId="0" applyFont="1" applyFill="1" applyBorder="1" applyAlignment="1">
      <alignment horizontal="left" vertical="top"/>
    </xf>
    <xf numFmtId="0" fontId="44" fillId="4" borderId="7" xfId="0" applyFont="1" applyFill="1" applyBorder="1" applyAlignment="1">
      <alignment vertical="center" wrapText="1"/>
    </xf>
    <xf numFmtId="0" fontId="60" fillId="0" borderId="22" xfId="0" applyFont="1" applyFill="1" applyBorder="1" applyAlignment="1">
      <alignment horizontal="left" vertical="top" wrapText="1"/>
    </xf>
    <xf numFmtId="0" fontId="44" fillId="0" borderId="7" xfId="0" applyNumberFormat="1" applyFont="1" applyFill="1" applyBorder="1" applyAlignment="1">
      <alignment horizontal="left" vertical="top"/>
    </xf>
    <xf numFmtId="0" fontId="60" fillId="0" borderId="20" xfId="0" applyNumberFormat="1" applyFont="1" applyFill="1" applyBorder="1" applyAlignment="1">
      <alignment horizontal="left" vertical="top"/>
    </xf>
    <xf numFmtId="0" fontId="60" fillId="0" borderId="7" xfId="0" applyFont="1" applyBorder="1" applyAlignment="1">
      <alignment vertical="center" wrapText="1"/>
    </xf>
    <xf numFmtId="0" fontId="60" fillId="4" borderId="7" xfId="0" applyFont="1" applyFill="1" applyBorder="1" applyAlignment="1">
      <alignment vertical="center" wrapText="1"/>
    </xf>
    <xf numFmtId="0" fontId="60" fillId="0" borderId="20" xfId="0" applyFont="1" applyFill="1" applyBorder="1" applyAlignment="1">
      <alignment horizontal="left" vertical="top"/>
    </xf>
    <xf numFmtId="0" fontId="44" fillId="0" borderId="20" xfId="0" applyFont="1" applyFill="1" applyBorder="1" applyAlignment="1">
      <alignment horizontal="left" vertical="top" wrapText="1"/>
    </xf>
    <xf numFmtId="0" fontId="60" fillId="0" borderId="7" xfId="0" applyFont="1" applyBorder="1" applyAlignment="1">
      <alignment vertical="top"/>
    </xf>
    <xf numFmtId="1" fontId="44" fillId="6" borderId="7" xfId="0" applyNumberFormat="1" applyFont="1" applyFill="1" applyBorder="1" applyAlignment="1">
      <alignment horizontal="left" wrapText="1"/>
    </xf>
    <xf numFmtId="0" fontId="61" fillId="0" borderId="7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/>
    </xf>
    <xf numFmtId="0" fontId="61" fillId="0" borderId="7" xfId="0" applyFont="1" applyBorder="1" applyAlignment="1">
      <alignment horizontal="left" vertical="center"/>
    </xf>
    <xf numFmtId="0" fontId="70" fillId="0" borderId="25" xfId="0" applyFont="1" applyBorder="1" applyAlignment="1">
      <alignment horizontal="left"/>
    </xf>
    <xf numFmtId="0" fontId="90" fillId="0" borderId="17" xfId="0" applyFont="1" applyBorder="1" applyAlignment="1">
      <alignment horizontal="left"/>
    </xf>
    <xf numFmtId="0" fontId="90" fillId="0" borderId="21" xfId="0" applyFont="1" applyBorder="1" applyAlignment="1">
      <alignment horizontal="left"/>
    </xf>
    <xf numFmtId="0" fontId="61" fillId="0" borderId="20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105" fillId="4" borderId="7" xfId="0" applyFont="1" applyFill="1" applyBorder="1" applyAlignment="1">
      <alignment horizontal="left" vertical="top"/>
    </xf>
    <xf numFmtId="0" fontId="61" fillId="0" borderId="7" xfId="0" applyFont="1" applyFill="1" applyBorder="1" applyAlignment="1">
      <alignment horizontal="left" vertical="top"/>
    </xf>
    <xf numFmtId="1" fontId="61" fillId="0" borderId="7" xfId="0" applyNumberFormat="1" applyFont="1" applyFill="1" applyBorder="1" applyAlignment="1">
      <alignment horizontal="left" vertical="top" wrapText="1"/>
    </xf>
    <xf numFmtId="0" fontId="61" fillId="0" borderId="26" xfId="0" applyFont="1" applyBorder="1" applyAlignment="1">
      <alignment horizontal="left" vertical="center" wrapText="1"/>
    </xf>
    <xf numFmtId="0" fontId="61" fillId="0" borderId="27" xfId="0" applyFont="1" applyBorder="1" applyAlignment="1">
      <alignment horizontal="left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7" xfId="0" applyFont="1" applyBorder="1" applyAlignment="1">
      <alignment vertical="center"/>
    </xf>
    <xf numFmtId="1" fontId="61" fillId="0" borderId="7" xfId="0" applyNumberFormat="1" applyFont="1" applyBorder="1" applyAlignment="1">
      <alignment horizontal="left" vertical="top"/>
    </xf>
    <xf numFmtId="1" fontId="61" fillId="0" borderId="7" xfId="0" applyNumberFormat="1" applyFont="1" applyBorder="1" applyAlignment="1">
      <alignment horizontal="left" vertical="top" wrapText="1"/>
    </xf>
    <xf numFmtId="0" fontId="90" fillId="0" borderId="7" xfId="0" applyFont="1" applyBorder="1" applyAlignment="1">
      <alignment horizontal="left"/>
    </xf>
    <xf numFmtId="0" fontId="90" fillId="0" borderId="7" xfId="0" applyFont="1" applyBorder="1" applyAlignment="1">
      <alignment horizontal="left" vertical="top"/>
    </xf>
    <xf numFmtId="0" fontId="61" fillId="0" borderId="7" xfId="0" applyFont="1" applyBorder="1" applyAlignment="1">
      <alignment horizontal="left" vertical="top"/>
    </xf>
    <xf numFmtId="0" fontId="85" fillId="0" borderId="17" xfId="0" applyFont="1" applyBorder="1" applyAlignment="1">
      <alignment horizontal="left" vertical="top" wrapText="1"/>
    </xf>
    <xf numFmtId="0" fontId="85" fillId="0" borderId="21" xfId="0" applyFont="1" applyBorder="1" applyAlignment="1">
      <alignment horizontal="left" vertical="top" wrapText="1"/>
    </xf>
    <xf numFmtId="0" fontId="85" fillId="0" borderId="7" xfId="0" applyFont="1" applyFill="1" applyBorder="1" applyAlignment="1">
      <alignment horizontal="left" vertical="top"/>
    </xf>
    <xf numFmtId="0" fontId="85" fillId="0" borderId="7" xfId="0" applyFont="1" applyBorder="1" applyAlignment="1">
      <alignment horizontal="left" vertical="top" wrapText="1"/>
    </xf>
    <xf numFmtId="0" fontId="60" fillId="0" borderId="7" xfId="0" applyFont="1" applyFill="1" applyBorder="1" applyAlignment="1">
      <alignment vertical="center"/>
    </xf>
    <xf numFmtId="0" fontId="61" fillId="0" borderId="7" xfId="0" applyFont="1" applyFill="1" applyBorder="1" applyAlignment="1">
      <alignment vertical="center"/>
    </xf>
    <xf numFmtId="1" fontId="61" fillId="0" borderId="7" xfId="0" applyNumberFormat="1" applyFont="1" applyFill="1" applyBorder="1" applyAlignment="1">
      <alignment horizontal="left" vertical="top"/>
    </xf>
    <xf numFmtId="0" fontId="61" fillId="0" borderId="26" xfId="0" applyFont="1" applyFill="1" applyBorder="1" applyAlignment="1">
      <alignment horizontal="left" vertical="center" wrapText="1"/>
    </xf>
    <xf numFmtId="0" fontId="61" fillId="0" borderId="27" xfId="0" applyFont="1" applyFill="1" applyBorder="1" applyAlignment="1">
      <alignment horizontal="left" vertical="center" wrapText="1"/>
    </xf>
    <xf numFmtId="0" fontId="50" fillId="0" borderId="7" xfId="0" applyFont="1" applyFill="1" applyBorder="1" applyAlignment="1">
      <alignment vertical="center" wrapText="1"/>
    </xf>
    <xf numFmtId="0" fontId="61" fillId="0" borderId="7" xfId="0" applyFont="1" applyFill="1" applyBorder="1" applyAlignment="1">
      <alignment vertical="center" wrapText="1"/>
    </xf>
    <xf numFmtId="0" fontId="90" fillId="0" borderId="7" xfId="0" applyFont="1" applyFill="1" applyBorder="1" applyAlignment="1">
      <alignment horizontal="left"/>
    </xf>
    <xf numFmtId="0" fontId="85" fillId="0" borderId="17" xfId="0" applyFont="1" applyFill="1" applyBorder="1" applyAlignment="1">
      <alignment horizontal="left" vertical="top" wrapText="1"/>
    </xf>
    <xf numFmtId="0" fontId="85" fillId="0" borderId="21" xfId="0" applyFont="1" applyFill="1" applyBorder="1" applyAlignment="1">
      <alignment horizontal="left" vertical="top" wrapText="1"/>
    </xf>
    <xf numFmtId="2" fontId="61" fillId="0" borderId="7" xfId="0" applyNumberFormat="1" applyFont="1" applyFill="1" applyBorder="1" applyAlignment="1">
      <alignment horizontal="left" vertical="top" wrapText="1"/>
    </xf>
    <xf numFmtId="0" fontId="85" fillId="0" borderId="7" xfId="0" applyFont="1" applyFill="1" applyBorder="1" applyAlignment="1">
      <alignment horizontal="left" vertical="top" wrapText="1"/>
    </xf>
    <xf numFmtId="0" fontId="90" fillId="4" borderId="7" xfId="0" applyFont="1" applyFill="1" applyBorder="1" applyAlignment="1">
      <alignment horizontal="left" vertical="top"/>
    </xf>
    <xf numFmtId="0" fontId="106" fillId="0" borderId="0" xfId="0" applyFont="1" applyAlignment="1">
      <alignment vertical="center"/>
    </xf>
    <xf numFmtId="0" fontId="90" fillId="0" borderId="17" xfId="0" applyFont="1" applyFill="1" applyBorder="1" applyAlignment="1">
      <alignment horizontal="center" vertical="center"/>
    </xf>
    <xf numFmtId="0" fontId="90" fillId="0" borderId="21" xfId="0" applyFont="1" applyFill="1" applyBorder="1" applyAlignment="1">
      <alignment horizontal="center" vertical="center"/>
    </xf>
    <xf numFmtId="0" fontId="90" fillId="0" borderId="18" xfId="0" applyFont="1" applyFill="1" applyBorder="1" applyAlignment="1">
      <alignment horizontal="center" vertical="center"/>
    </xf>
    <xf numFmtId="0" fontId="61" fillId="0" borderId="20" xfId="0" applyFont="1" applyBorder="1" applyAlignment="1">
      <alignment horizontal="center" vertical="center" wrapText="1"/>
    </xf>
    <xf numFmtId="0" fontId="90" fillId="0" borderId="7" xfId="0" applyFont="1" applyFill="1" applyBorder="1" applyAlignment="1">
      <alignment horizontal="center" vertical="center"/>
    </xf>
    <xf numFmtId="0" fontId="61" fillId="0" borderId="22" xfId="0" applyFont="1" applyBorder="1" applyAlignment="1">
      <alignment horizontal="center" vertical="center" wrapText="1"/>
    </xf>
    <xf numFmtId="2" fontId="44" fillId="0" borderId="7" xfId="0" applyNumberFormat="1" applyFont="1" applyBorder="1" applyAlignment="1">
      <alignment horizontal="left" vertical="top"/>
    </xf>
    <xf numFmtId="2" fontId="61" fillId="0" borderId="7" xfId="0" applyNumberFormat="1" applyFont="1" applyBorder="1" applyAlignment="1">
      <alignment horizontal="center" vertical="center" wrapText="1"/>
    </xf>
    <xf numFmtId="0" fontId="44" fillId="0" borderId="7" xfId="0" applyFont="1" applyBorder="1" applyAlignment="1">
      <alignment horizontal="left" vertical="top"/>
    </xf>
    <xf numFmtId="180" fontId="44" fillId="0" borderId="7" xfId="0" applyNumberFormat="1" applyFont="1" applyFill="1" applyBorder="1" applyAlignment="1">
      <alignment horizontal="left" vertical="top"/>
    </xf>
    <xf numFmtId="2" fontId="61" fillId="0" borderId="7" xfId="0" applyNumberFormat="1" applyFont="1" applyBorder="1" applyAlignment="1">
      <alignment horizontal="center" vertical="center"/>
    </xf>
    <xf numFmtId="2" fontId="61" fillId="0" borderId="7" xfId="0" applyNumberFormat="1" applyFont="1" applyBorder="1" applyAlignment="1">
      <alignment horizontal="left" vertical="top" wrapText="1"/>
    </xf>
    <xf numFmtId="0" fontId="61" fillId="0" borderId="7" xfId="0" applyFont="1" applyFill="1" applyBorder="1" applyAlignment="1">
      <alignment horizontal="left" vertical="top" wrapText="1"/>
    </xf>
    <xf numFmtId="0" fontId="90" fillId="0" borderId="18" xfId="0" applyFont="1" applyBorder="1" applyAlignment="1">
      <alignment horizontal="left"/>
    </xf>
    <xf numFmtId="0" fontId="61" fillId="0" borderId="17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7" xfId="0" applyFont="1" applyFill="1" applyBorder="1" applyAlignment="1">
      <alignment horizontal="center" vertical="center"/>
    </xf>
    <xf numFmtId="180" fontId="44" fillId="0" borderId="7" xfId="0" applyNumberFormat="1" applyFont="1" applyBorder="1" applyAlignment="1">
      <alignment horizontal="left" vertical="top"/>
    </xf>
    <xf numFmtId="0" fontId="85" fillId="0" borderId="18" xfId="0" applyFont="1" applyBorder="1" applyAlignment="1">
      <alignment horizontal="left" vertical="top" wrapText="1"/>
    </xf>
    <xf numFmtId="0" fontId="44" fillId="0" borderId="7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top" wrapText="1"/>
    </xf>
    <xf numFmtId="0" fontId="60" fillId="0" borderId="0" xfId="0" applyFont="1" applyAlignment="1">
      <alignment horizontal="left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0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GIF"/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GIF"/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GIF"/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GIF"/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GIF"/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GIF"/><Relationship Id="rId3" Type="http://schemas.openxmlformats.org/officeDocument/2006/relationships/hyperlink" Target="http://pbprog.ru/products/programs.php?SECTION_ID=122&amp;ELEMENT_ID=555" TargetMode="External"/><Relationship Id="rId2" Type="http://schemas.openxmlformats.org/officeDocument/2006/relationships/image" Target="../media/image3.wmf"/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13.wmf"/><Relationship Id="rId8" Type="http://schemas.openxmlformats.org/officeDocument/2006/relationships/image" Target="../media/image12.wmf"/><Relationship Id="rId7" Type="http://schemas.openxmlformats.org/officeDocument/2006/relationships/image" Target="../media/image11.wmf"/><Relationship Id="rId6" Type="http://schemas.openxmlformats.org/officeDocument/2006/relationships/image" Target="../media/image10.wmf"/><Relationship Id="rId5" Type="http://schemas.openxmlformats.org/officeDocument/2006/relationships/image" Target="../media/image9.wmf"/><Relationship Id="rId4" Type="http://schemas.openxmlformats.org/officeDocument/2006/relationships/image" Target="../media/image8.wmf"/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0" Type="http://schemas.openxmlformats.org/officeDocument/2006/relationships/image" Target="../media/image14.wmf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64</xdr:row>
      <xdr:rowOff>0</xdr:rowOff>
    </xdr:from>
    <xdr:to>
      <xdr:col>5</xdr:col>
      <xdr:colOff>914400</xdr:colOff>
      <xdr:row>65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132302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64</xdr:row>
      <xdr:rowOff>0</xdr:rowOff>
    </xdr:from>
    <xdr:to>
      <xdr:col>5</xdr:col>
      <xdr:colOff>914400</xdr:colOff>
      <xdr:row>65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132302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93</xdr:row>
      <xdr:rowOff>0</xdr:rowOff>
    </xdr:from>
    <xdr:to>
      <xdr:col>5</xdr:col>
      <xdr:colOff>1104900</xdr:colOff>
      <xdr:row>94</xdr:row>
      <xdr:rowOff>38100</xdr:rowOff>
    </xdr:to>
    <xdr:pic>
      <xdr:nvPicPr>
        <xdr:cNvPr id="4" name="Picture 4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19030950"/>
          <a:ext cx="11049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914400</xdr:colOff>
      <xdr:row>111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22659975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914400</xdr:colOff>
      <xdr:row>111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22659975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914400</xdr:colOff>
      <xdr:row>111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22659975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914400</xdr:colOff>
      <xdr:row>149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303276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914400</xdr:colOff>
      <xdr:row>149</xdr:row>
      <xdr:rowOff>38100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303276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914400</xdr:colOff>
      <xdr:row>187</xdr:row>
      <xdr:rowOff>38100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38338125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914400</xdr:colOff>
      <xdr:row>187</xdr:row>
      <xdr:rowOff>38100</xdr:rowOff>
    </xdr:to>
    <xdr:pic>
      <xdr:nvPicPr>
        <xdr:cNvPr id="1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38338125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914400</xdr:colOff>
      <xdr:row>187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38338125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771525</xdr:colOff>
      <xdr:row>259</xdr:row>
      <xdr:rowOff>38100</xdr:rowOff>
    </xdr:to>
    <xdr:pic>
      <xdr:nvPicPr>
        <xdr:cNvPr id="13" name="Picture 48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53054250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914400</xdr:colOff>
      <xdr:row>272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556641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914400</xdr:colOff>
      <xdr:row>272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556641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914400</xdr:colOff>
      <xdr:row>308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631698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914400</xdr:colOff>
      <xdr:row>308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631698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914400</xdr:colOff>
      <xdr:row>395</xdr:row>
      <xdr:rowOff>38100</xdr:rowOff>
    </xdr:to>
    <xdr:pic>
      <xdr:nvPicPr>
        <xdr:cNvPr id="1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810672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914400</xdr:colOff>
      <xdr:row>395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0475" y="810672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</xdr:colOff>
          <xdr:row>51</xdr:row>
          <xdr:rowOff>126206</xdr:rowOff>
        </xdr:from>
        <xdr:to>
          <xdr:col>5</xdr:col>
          <xdr:colOff>229076</xdr:colOff>
          <xdr:row>52</xdr:row>
          <xdr:rowOff>154781</xdr:rowOff>
        </xdr:to>
        <xdr:sp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706755" y="11403330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</xdr:colOff>
          <xdr:row>62</xdr:row>
          <xdr:rowOff>23812</xdr:rowOff>
        </xdr:from>
        <xdr:to>
          <xdr:col>5</xdr:col>
          <xdr:colOff>229076</xdr:colOff>
          <xdr:row>63</xdr:row>
          <xdr:rowOff>61912</xdr:rowOff>
        </xdr:to>
        <xdr:sp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706755" y="13606145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260223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260223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</xdr:colOff>
          <xdr:row>146</xdr:row>
          <xdr:rowOff>180975</xdr:rowOff>
        </xdr:from>
        <xdr:to>
          <xdr:col>5</xdr:col>
          <xdr:colOff>229076</xdr:colOff>
          <xdr:row>148</xdr:row>
          <xdr:rowOff>9525</xdr:rowOff>
        </xdr:to>
        <xdr:sp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706755" y="31699200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</xdr:colOff>
          <xdr:row>194</xdr:row>
          <xdr:rowOff>30956</xdr:rowOff>
        </xdr:from>
        <xdr:to>
          <xdr:col>5</xdr:col>
          <xdr:colOff>229076</xdr:colOff>
          <xdr:row>195</xdr:row>
          <xdr:rowOff>69056</xdr:rowOff>
        </xdr:to>
        <xdr:sp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06755" y="41235630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</xdr:colOff>
          <xdr:row>246</xdr:row>
          <xdr:rowOff>183356</xdr:rowOff>
        </xdr:from>
        <xdr:to>
          <xdr:col>5</xdr:col>
          <xdr:colOff>229076</xdr:colOff>
          <xdr:row>248</xdr:row>
          <xdr:rowOff>11906</xdr:rowOff>
        </xdr:to>
        <xdr:sp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06755" y="50998755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</xdr:colOff>
          <xdr:row>268</xdr:row>
          <xdr:rowOff>185737</xdr:rowOff>
        </xdr:from>
        <xdr:to>
          <xdr:col>5</xdr:col>
          <xdr:colOff>229076</xdr:colOff>
          <xdr:row>270</xdr:row>
          <xdr:rowOff>14287</xdr:rowOff>
        </xdr:to>
        <xdr:sp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706755" y="54258845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1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623125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623125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1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80114775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80114775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80114775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</xdr:colOff>
          <xdr:row>444</xdr:row>
          <xdr:rowOff>116681</xdr:rowOff>
        </xdr:from>
        <xdr:to>
          <xdr:col>5</xdr:col>
          <xdr:colOff>229076</xdr:colOff>
          <xdr:row>445</xdr:row>
          <xdr:rowOff>145256</xdr:rowOff>
        </xdr:to>
        <xdr:sp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706755" y="89232105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953833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1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953833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040987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040987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</xdr:colOff>
          <xdr:row>557</xdr:row>
          <xdr:rowOff>50006</xdr:rowOff>
        </xdr:from>
        <xdr:to>
          <xdr:col>5</xdr:col>
          <xdr:colOff>229076</xdr:colOff>
          <xdr:row>557</xdr:row>
          <xdr:rowOff>278606</xdr:rowOff>
        </xdr:to>
        <xdr:sp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706755" y="110072805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</xdr:colOff>
          <xdr:row>574</xdr:row>
          <xdr:rowOff>166687</xdr:rowOff>
        </xdr:from>
        <xdr:to>
          <xdr:col>5</xdr:col>
          <xdr:colOff>229076</xdr:colOff>
          <xdr:row>575</xdr:row>
          <xdr:rowOff>195262</xdr:rowOff>
        </xdr:to>
        <xdr:sp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706755" y="113780570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617</xdr:row>
      <xdr:rowOff>0</xdr:rowOff>
    </xdr:from>
    <xdr:to>
      <xdr:col>5</xdr:col>
      <xdr:colOff>771525</xdr:colOff>
      <xdr:row>618</xdr:row>
      <xdr:rowOff>38100</xdr:rowOff>
    </xdr:to>
    <xdr:pic>
      <xdr:nvPicPr>
        <xdr:cNvPr id="23" name="Picture 4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22320050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2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250823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2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250823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</xdr:colOff>
          <xdr:row>666</xdr:row>
          <xdr:rowOff>80962</xdr:rowOff>
        </xdr:from>
        <xdr:to>
          <xdr:col>5</xdr:col>
          <xdr:colOff>229076</xdr:colOff>
          <xdr:row>666</xdr:row>
          <xdr:rowOff>309562</xdr:rowOff>
        </xdr:to>
        <xdr:sp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06755" y="131525645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2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429607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2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429607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8</xdr:col>
      <xdr:colOff>295275</xdr:colOff>
      <xdr:row>804</xdr:row>
      <xdr:rowOff>142875</xdr:rowOff>
    </xdr:from>
    <xdr:to>
      <xdr:col>10</xdr:col>
      <xdr:colOff>219075</xdr:colOff>
      <xdr:row>806</xdr:row>
      <xdr:rowOff>161925</xdr:rowOff>
    </xdr:to>
    <xdr:pic>
      <xdr:nvPicPr>
        <xdr:cNvPr id="33" name="Рисунок 10" descr="Программа Школа: Питание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4075" y="159000825"/>
          <a:ext cx="10953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330994</xdr:colOff>
          <xdr:row>792</xdr:row>
          <xdr:rowOff>154781</xdr:rowOff>
        </xdr:from>
        <xdr:to>
          <xdr:col>6</xdr:col>
          <xdr:colOff>557689</xdr:colOff>
          <xdr:row>793</xdr:row>
          <xdr:rowOff>183356</xdr:rowOff>
        </xdr:to>
        <xdr:sp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4864735" y="156602430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330994</xdr:colOff>
          <xdr:row>793</xdr:row>
          <xdr:rowOff>171450</xdr:rowOff>
        </xdr:from>
        <xdr:to>
          <xdr:col>8</xdr:col>
          <xdr:colOff>235744</xdr:colOff>
          <xdr:row>795</xdr:row>
          <xdr:rowOff>66675</xdr:rowOff>
        </xdr:to>
        <xdr:sp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4864735" y="156819600"/>
              <a:ext cx="10096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3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669732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3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669732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3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734121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3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1734121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</xdr:colOff>
          <xdr:row>938</xdr:row>
          <xdr:rowOff>33337</xdr:rowOff>
        </xdr:from>
        <xdr:to>
          <xdr:col>5</xdr:col>
          <xdr:colOff>229076</xdr:colOff>
          <xdr:row>939</xdr:row>
          <xdr:rowOff>61912</xdr:rowOff>
        </xdr:to>
        <xdr:sp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6755" y="182293895"/>
              <a:ext cx="2266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267938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267938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639889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639889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82324575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82324575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82324575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978122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978122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1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066990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066990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771525</xdr:colOff>
      <xdr:row>618</xdr:row>
      <xdr:rowOff>38100</xdr:rowOff>
    </xdr:to>
    <xdr:pic>
      <xdr:nvPicPr>
        <xdr:cNvPr id="13" name="Picture 4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25301375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2806362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2806362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67802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67802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8</xdr:col>
      <xdr:colOff>295275</xdr:colOff>
      <xdr:row>804</xdr:row>
      <xdr:rowOff>142875</xdr:rowOff>
    </xdr:from>
    <xdr:to>
      <xdr:col>10</xdr:col>
      <xdr:colOff>219075</xdr:colOff>
      <xdr:row>806</xdr:row>
      <xdr:rowOff>161925</xdr:rowOff>
    </xdr:to>
    <xdr:pic>
      <xdr:nvPicPr>
        <xdr:cNvPr id="18" name="Рисунок 10" descr="Программа Школа: Питание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86425" y="163039425"/>
          <a:ext cx="10953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712023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712023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776412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7764125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87375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87375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719328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719328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464040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464040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464040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15993545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15993545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771525</xdr:colOff>
      <xdr:row>732</xdr:row>
      <xdr:rowOff>38100</xdr:rowOff>
    </xdr:to>
    <xdr:pic>
      <xdr:nvPicPr>
        <xdr:cNvPr id="11" name="Picture 4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39051665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4169961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4169961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264826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264826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9515709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9515709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1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4988623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4988623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4449900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2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4449900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2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16184045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2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16184045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2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4169961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2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4169961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2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264826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2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264826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3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8100421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3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8100421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6</xdr:col>
      <xdr:colOff>0</xdr:colOff>
      <xdr:row>986</xdr:row>
      <xdr:rowOff>0</xdr:rowOff>
    </xdr:from>
    <xdr:to>
      <xdr:col>7</xdr:col>
      <xdr:colOff>413656</xdr:colOff>
      <xdr:row>987</xdr:row>
      <xdr:rowOff>204108</xdr:rowOff>
    </xdr:to>
    <xdr:pic>
      <xdr:nvPicPr>
        <xdr:cNvPr id="32" name="Рисунок 10" descr="Программа Школа: Питание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76850" y="186536330"/>
          <a:ext cx="1099185" cy="394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87375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914400</xdr:colOff>
      <xdr:row>137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87375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719328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914400</xdr:colOff>
      <xdr:row>374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719328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464040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464040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914400</xdr:colOff>
      <xdr:row>491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4640400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15993545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914400</xdr:colOff>
      <xdr:row>617</xdr:row>
      <xdr:rowOff>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15993545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771525</xdr:colOff>
      <xdr:row>732</xdr:row>
      <xdr:rowOff>38100</xdr:rowOff>
    </xdr:to>
    <xdr:pic>
      <xdr:nvPicPr>
        <xdr:cNvPr id="11" name="Picture 4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39051665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4169961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1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4169961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264826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264826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9515709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1039</xdr:row>
      <xdr:rowOff>0</xdr:rowOff>
    </xdr:from>
    <xdr:to>
      <xdr:col>5</xdr:col>
      <xdr:colOff>914400</xdr:colOff>
      <xdr:row>1040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9515709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1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4988623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914400</xdr:colOff>
      <xdr:row>253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4988623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4449900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914400</xdr:colOff>
      <xdr:row>491</xdr:row>
      <xdr:rowOff>0</xdr:rowOff>
    </xdr:to>
    <xdr:pic>
      <xdr:nvPicPr>
        <xdr:cNvPr id="2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4449900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2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16184045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914400</xdr:colOff>
      <xdr:row>617</xdr:row>
      <xdr:rowOff>38100</xdr:rowOff>
    </xdr:to>
    <xdr:pic>
      <xdr:nvPicPr>
        <xdr:cNvPr id="2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16184045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2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4169961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914400</xdr:colOff>
      <xdr:row>745</xdr:row>
      <xdr:rowOff>38100</xdr:rowOff>
    </xdr:to>
    <xdr:pic>
      <xdr:nvPicPr>
        <xdr:cNvPr id="2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4169961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2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264826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914400</xdr:colOff>
      <xdr:row>851</xdr:row>
      <xdr:rowOff>38100</xdr:rowOff>
    </xdr:to>
    <xdr:pic>
      <xdr:nvPicPr>
        <xdr:cNvPr id="2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264826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3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8100421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959</xdr:row>
      <xdr:rowOff>0</xdr:rowOff>
    </xdr:from>
    <xdr:to>
      <xdr:col>5</xdr:col>
      <xdr:colOff>914400</xdr:colOff>
      <xdr:row>960</xdr:row>
      <xdr:rowOff>38100</xdr:rowOff>
    </xdr:to>
    <xdr:pic>
      <xdr:nvPicPr>
        <xdr:cNvPr id="3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8100421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6</xdr:col>
      <xdr:colOff>0</xdr:colOff>
      <xdr:row>986</xdr:row>
      <xdr:rowOff>0</xdr:rowOff>
    </xdr:from>
    <xdr:to>
      <xdr:col>7</xdr:col>
      <xdr:colOff>413656</xdr:colOff>
      <xdr:row>987</xdr:row>
      <xdr:rowOff>204108</xdr:rowOff>
    </xdr:to>
    <xdr:pic>
      <xdr:nvPicPr>
        <xdr:cNvPr id="32" name="Рисунок 10" descr="Программа Школа: Питание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76850" y="186536330"/>
          <a:ext cx="1099185" cy="394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1078</xdr:row>
      <xdr:rowOff>0</xdr:rowOff>
    </xdr:from>
    <xdr:to>
      <xdr:col>5</xdr:col>
      <xdr:colOff>914400</xdr:colOff>
      <xdr:row>1079</xdr:row>
      <xdr:rowOff>38100</xdr:rowOff>
    </xdr:to>
    <xdr:pic>
      <xdr:nvPicPr>
        <xdr:cNvPr id="3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0218908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130</xdr:row>
      <xdr:rowOff>0</xdr:rowOff>
    </xdr:from>
    <xdr:to>
      <xdr:col>5</xdr:col>
      <xdr:colOff>914400</xdr:colOff>
      <xdr:row>131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75367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914400</xdr:colOff>
      <xdr:row>131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2753677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914400</xdr:colOff>
      <xdr:row>320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6155880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914400</xdr:colOff>
      <xdr:row>320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6155880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914400</xdr:colOff>
      <xdr:row>410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7877048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914400</xdr:colOff>
      <xdr:row>410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7877048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914400</xdr:colOff>
      <xdr:row>410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78770480"/>
          <a:ext cx="914400" cy="2381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914400</xdr:colOff>
      <xdr:row>497</xdr:row>
      <xdr:rowOff>38100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341993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914400</xdr:colOff>
      <xdr:row>497</xdr:row>
      <xdr:rowOff>38100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9341993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914400</xdr:colOff>
      <xdr:row>539</xdr:row>
      <xdr:rowOff>38100</xdr:rowOff>
    </xdr:to>
    <xdr:pic>
      <xdr:nvPicPr>
        <xdr:cNvPr id="1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0184955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914400</xdr:colOff>
      <xdr:row>539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0184955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771525</xdr:colOff>
      <xdr:row>629</xdr:row>
      <xdr:rowOff>38100</xdr:rowOff>
    </xdr:to>
    <xdr:pic>
      <xdr:nvPicPr>
        <xdr:cNvPr id="13" name="Picture 4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19952135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914400</xdr:colOff>
      <xdr:row>642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2256198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914400</xdr:colOff>
      <xdr:row>642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22561985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914400</xdr:colOff>
      <xdr:row>731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398498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914400</xdr:colOff>
      <xdr:row>731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398498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8</xdr:col>
      <xdr:colOff>295275</xdr:colOff>
      <xdr:row>815</xdr:row>
      <xdr:rowOff>142875</xdr:rowOff>
    </xdr:from>
    <xdr:to>
      <xdr:col>10</xdr:col>
      <xdr:colOff>219075</xdr:colOff>
      <xdr:row>817</xdr:row>
      <xdr:rowOff>161925</xdr:rowOff>
    </xdr:to>
    <xdr:pic>
      <xdr:nvPicPr>
        <xdr:cNvPr id="18" name="Рисунок 10" descr="Программа Школа: Питание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38950" y="155404185"/>
          <a:ext cx="10953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866</xdr:row>
      <xdr:rowOff>0</xdr:rowOff>
    </xdr:from>
    <xdr:to>
      <xdr:col>5</xdr:col>
      <xdr:colOff>914400</xdr:colOff>
      <xdr:row>867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337661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866</xdr:row>
      <xdr:rowOff>0</xdr:rowOff>
    </xdr:from>
    <xdr:to>
      <xdr:col>5</xdr:col>
      <xdr:colOff>914400</xdr:colOff>
      <xdr:row>867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337661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904</xdr:row>
      <xdr:rowOff>0</xdr:rowOff>
    </xdr:from>
    <xdr:to>
      <xdr:col>5</xdr:col>
      <xdr:colOff>914400</xdr:colOff>
      <xdr:row>905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95297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904</xdr:row>
      <xdr:rowOff>0</xdr:rowOff>
    </xdr:from>
    <xdr:to>
      <xdr:col>5</xdr:col>
      <xdr:colOff>914400</xdr:colOff>
      <xdr:row>905</xdr:row>
      <xdr:rowOff>38100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6952976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267938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914400</xdr:colOff>
      <xdr:row>123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267938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638270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914400</xdr:colOff>
      <xdr:row>309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638270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82162650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82162650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914400</xdr:colOff>
      <xdr:row>399</xdr:row>
      <xdr:rowOff>38100</xdr:rowOff>
    </xdr:to>
    <xdr:pic>
      <xdr:nvPicPr>
        <xdr:cNvPr id="8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82162650"/>
          <a:ext cx="914400" cy="371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976503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914400</xdr:colOff>
      <xdr:row>486</xdr:row>
      <xdr:rowOff>38100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976503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1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065371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914400</xdr:colOff>
      <xdr:row>528</xdr:row>
      <xdr:rowOff>38100</xdr:rowOff>
    </xdr:to>
    <xdr:pic>
      <xdr:nvPicPr>
        <xdr:cNvPr id="1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065371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771525</xdr:colOff>
      <xdr:row>618</xdr:row>
      <xdr:rowOff>38100</xdr:rowOff>
    </xdr:to>
    <xdr:pic>
      <xdr:nvPicPr>
        <xdr:cNvPr id="13" name="Picture 4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25139450"/>
          <a:ext cx="771525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279017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914400</xdr:colOff>
      <xdr:row>631</xdr:row>
      <xdr:rowOff>38100</xdr:rowOff>
    </xdr:to>
    <xdr:pic>
      <xdr:nvPicPr>
        <xdr:cNvPr id="15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27901700"/>
          <a:ext cx="914400" cy="247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66183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914400</xdr:colOff>
      <xdr:row>720</xdr:row>
      <xdr:rowOff>38100</xdr:rowOff>
    </xdr:to>
    <xdr:pic>
      <xdr:nvPicPr>
        <xdr:cNvPr id="17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466183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8</xdr:col>
      <xdr:colOff>295275</xdr:colOff>
      <xdr:row>804</xdr:row>
      <xdr:rowOff>142875</xdr:rowOff>
    </xdr:from>
    <xdr:to>
      <xdr:col>10</xdr:col>
      <xdr:colOff>219075</xdr:colOff>
      <xdr:row>806</xdr:row>
      <xdr:rowOff>161925</xdr:rowOff>
    </xdr:to>
    <xdr:pic>
      <xdr:nvPicPr>
        <xdr:cNvPr id="18" name="Рисунок 10" descr="Программа Школа: Питание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86425" y="162877500"/>
          <a:ext cx="10953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19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710404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914400</xdr:colOff>
      <xdr:row>856</xdr:row>
      <xdr:rowOff>38100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710404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21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774793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914400</xdr:colOff>
      <xdr:row>894</xdr:row>
      <xdr:rowOff>38100</xdr:rowOff>
    </xdr:to>
    <xdr:pic>
      <xdr:nvPicPr>
        <xdr:cNvPr id="22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774793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pbprog.ru/tk/tu-496" TargetMode="External"/><Relationship Id="rId8" Type="http://schemas.openxmlformats.org/officeDocument/2006/relationships/hyperlink" Target="https://pbprog.ru/tk/pi-698" TargetMode="External"/><Relationship Id="rId7" Type="http://schemas.openxmlformats.org/officeDocument/2006/relationships/hyperlink" Target="https://pbprog.ru/tk/pi-1647" TargetMode="External"/><Relationship Id="rId6" Type="http://schemas.openxmlformats.org/officeDocument/2006/relationships/hyperlink" Target="https://pbprog.ru/tk/pi-39" TargetMode="External"/><Relationship Id="rId5" Type="http://schemas.openxmlformats.org/officeDocument/2006/relationships/hyperlink" Target="https://pbprog.ru/tk/pi-1183" TargetMode="External"/><Relationship Id="rId4" Type="http://schemas.openxmlformats.org/officeDocument/2006/relationships/hyperlink" Target="https://pbprog.ru/tk/pi-484" TargetMode="External"/><Relationship Id="rId3" Type="http://schemas.openxmlformats.org/officeDocument/2006/relationships/hyperlink" Target="https://pbprog.ru/tk/pi-1651" TargetMode="External"/><Relationship Id="rId26" Type="http://schemas.openxmlformats.org/officeDocument/2006/relationships/hyperlink" Target="https://pbprog.ru/tk/pi-471" TargetMode="External"/><Relationship Id="rId25" Type="http://schemas.openxmlformats.org/officeDocument/2006/relationships/hyperlink" Target="https://pbprog.ru/tk/pi-1335" TargetMode="External"/><Relationship Id="rId24" Type="http://schemas.openxmlformats.org/officeDocument/2006/relationships/hyperlink" Target="https://pbprog.ru/tk/pi-1159" TargetMode="External"/><Relationship Id="rId23" Type="http://schemas.openxmlformats.org/officeDocument/2006/relationships/hyperlink" Target="https://pbprog.ru/tk/pi-369" TargetMode="External"/><Relationship Id="rId22" Type="http://schemas.openxmlformats.org/officeDocument/2006/relationships/hyperlink" Target="https://pbprog.ru/tk/pi-805" TargetMode="External"/><Relationship Id="rId21" Type="http://schemas.openxmlformats.org/officeDocument/2006/relationships/hyperlink" Target="https://pbprog.ru/tk/pi-1753" TargetMode="External"/><Relationship Id="rId20" Type="http://schemas.openxmlformats.org/officeDocument/2006/relationships/hyperlink" Target="https://pbprog.ru/tk/pi-1180" TargetMode="External"/><Relationship Id="rId2" Type="http://schemas.openxmlformats.org/officeDocument/2006/relationships/hyperlink" Target="javascript:void(0);" TargetMode="External"/><Relationship Id="rId19" Type="http://schemas.openxmlformats.org/officeDocument/2006/relationships/hyperlink" Target="https://pbprog.ru/tk/pi-1182" TargetMode="External"/><Relationship Id="rId18" Type="http://schemas.openxmlformats.org/officeDocument/2006/relationships/hyperlink" Target="https://pbprog.ru/tk/pi-33" TargetMode="External"/><Relationship Id="rId17" Type="http://schemas.openxmlformats.org/officeDocument/2006/relationships/hyperlink" Target="https://pbprog.ru/tk/pi-1620" TargetMode="External"/><Relationship Id="rId16" Type="http://schemas.openxmlformats.org/officeDocument/2006/relationships/hyperlink" Target="https://pbprog.ru/tk/pi-1206" TargetMode="External"/><Relationship Id="rId15" Type="http://schemas.openxmlformats.org/officeDocument/2006/relationships/hyperlink" Target="https://pbprog.ru/tk/pi-266" TargetMode="External"/><Relationship Id="rId14" Type="http://schemas.openxmlformats.org/officeDocument/2006/relationships/hyperlink" Target="https://pbprog.ru/tk/pi-166" TargetMode="External"/><Relationship Id="rId13" Type="http://schemas.openxmlformats.org/officeDocument/2006/relationships/hyperlink" Target="https://pbprog.ru/tk/pi-1184" TargetMode="External"/><Relationship Id="rId12" Type="http://schemas.openxmlformats.org/officeDocument/2006/relationships/hyperlink" Target="https://pbprog.ru/tk/pi-1205" TargetMode="External"/><Relationship Id="rId11" Type="http://schemas.openxmlformats.org/officeDocument/2006/relationships/hyperlink" Target="https://pbprog.ru/tk/pi-147" TargetMode="External"/><Relationship Id="rId10" Type="http://schemas.openxmlformats.org/officeDocument/2006/relationships/hyperlink" Target="https://pbprog.ru/tk/pi-1653" TargetMode="Externa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https://pbprog.ru/tk/pi-563" TargetMode="External"/><Relationship Id="rId98" Type="http://schemas.openxmlformats.org/officeDocument/2006/relationships/hyperlink" Target="https://pbprog.ru/tk/pi-561" TargetMode="External"/><Relationship Id="rId97" Type="http://schemas.openxmlformats.org/officeDocument/2006/relationships/hyperlink" Target="https://pbprog.ru/tk/pi-562" TargetMode="External"/><Relationship Id="rId96" Type="http://schemas.openxmlformats.org/officeDocument/2006/relationships/hyperlink" Target="https://pbprog.ru/tk/pi-1219" TargetMode="External"/><Relationship Id="rId95" Type="http://schemas.openxmlformats.org/officeDocument/2006/relationships/hyperlink" Target="https://pbprog.ru/tk/pi-964" TargetMode="External"/><Relationship Id="rId94" Type="http://schemas.openxmlformats.org/officeDocument/2006/relationships/hyperlink" Target="https://pbprog.ru/tk/pi-42" TargetMode="External"/><Relationship Id="rId93" Type="http://schemas.openxmlformats.org/officeDocument/2006/relationships/hyperlink" Target="https://pbprog.ru/tk/pi-256" TargetMode="External"/><Relationship Id="rId92" Type="http://schemas.openxmlformats.org/officeDocument/2006/relationships/hyperlink" Target="https://pbprog.ru/tk/pi-265" TargetMode="External"/><Relationship Id="rId91" Type="http://schemas.openxmlformats.org/officeDocument/2006/relationships/hyperlink" Target="https://pbprog.ru/tk/pi-480" TargetMode="External"/><Relationship Id="rId90" Type="http://schemas.openxmlformats.org/officeDocument/2006/relationships/hyperlink" Target="https://pbprog.ru/tk/pi-206" TargetMode="External"/><Relationship Id="rId9" Type="http://schemas.openxmlformats.org/officeDocument/2006/relationships/control" Target="../activeX/activeX4.xml"/><Relationship Id="rId89" Type="http://schemas.openxmlformats.org/officeDocument/2006/relationships/hyperlink" Target="https://pbprog.ru/tk/pi-229" TargetMode="External"/><Relationship Id="rId88" Type="http://schemas.openxmlformats.org/officeDocument/2006/relationships/hyperlink" Target="https://pbprog.ru/tk/t1-35" TargetMode="External"/><Relationship Id="rId87" Type="http://schemas.openxmlformats.org/officeDocument/2006/relationships/hyperlink" Target="https://pbprog.ru/tk/pi-471" TargetMode="External"/><Relationship Id="rId86" Type="http://schemas.openxmlformats.org/officeDocument/2006/relationships/hyperlink" Target="https://pbprog.ru/tk/pi-1335" TargetMode="External"/><Relationship Id="rId85" Type="http://schemas.openxmlformats.org/officeDocument/2006/relationships/hyperlink" Target="https://pbprog.ru/tk/pi-166" TargetMode="External"/><Relationship Id="rId84" Type="http://schemas.openxmlformats.org/officeDocument/2006/relationships/hyperlink" Target="https://pbprog.ru/tk/pi-1620" TargetMode="External"/><Relationship Id="rId83" Type="http://schemas.openxmlformats.org/officeDocument/2006/relationships/hyperlink" Target="https://pbprog.ru/tk/pi-1639" TargetMode="External"/><Relationship Id="rId82" Type="http://schemas.openxmlformats.org/officeDocument/2006/relationships/hyperlink" Target="https://pbprog.ru/tk/pi-244" TargetMode="External"/><Relationship Id="rId81" Type="http://schemas.openxmlformats.org/officeDocument/2006/relationships/hyperlink" Target="https://pbprog.ru/tk/pi-1275" TargetMode="External"/><Relationship Id="rId80" Type="http://schemas.openxmlformats.org/officeDocument/2006/relationships/hyperlink" Target="https://pbprog.ru/tk/pi-1159" TargetMode="External"/><Relationship Id="rId8" Type="http://schemas.openxmlformats.org/officeDocument/2006/relationships/image" Target="../media/image7.wmf"/><Relationship Id="rId79" Type="http://schemas.openxmlformats.org/officeDocument/2006/relationships/hyperlink" Target="https://pbprog.ru/tk/pi-253" TargetMode="External"/><Relationship Id="rId78" Type="http://schemas.openxmlformats.org/officeDocument/2006/relationships/hyperlink" Target="https://pbprog.ru/tk/pi-148" TargetMode="External"/><Relationship Id="rId77" Type="http://schemas.openxmlformats.org/officeDocument/2006/relationships/hyperlink" Target="https://pbprog.ru/tk/pi-78" TargetMode="External"/><Relationship Id="rId76" Type="http://schemas.openxmlformats.org/officeDocument/2006/relationships/hyperlink" Target="https://pbprog.ru/tk/pi-689" TargetMode="External"/><Relationship Id="rId75" Type="http://schemas.openxmlformats.org/officeDocument/2006/relationships/hyperlink" Target="https://pbprog.ru/tk/pi-139" TargetMode="External"/><Relationship Id="rId74" Type="http://schemas.openxmlformats.org/officeDocument/2006/relationships/hyperlink" Target="https://pbprog.ru/tk/pi-61" TargetMode="External"/><Relationship Id="rId73" Type="http://schemas.openxmlformats.org/officeDocument/2006/relationships/hyperlink" Target="https://pbprog.ru/tk/pi-396" TargetMode="External"/><Relationship Id="rId72" Type="http://schemas.openxmlformats.org/officeDocument/2006/relationships/hyperlink" Target="https://pbprog.ru/tk/pi-1643" TargetMode="External"/><Relationship Id="rId71" Type="http://schemas.openxmlformats.org/officeDocument/2006/relationships/hyperlink" Target="https://pbprog.ru/databases/foodstuffsschp/13/118.php" TargetMode="External"/><Relationship Id="rId70" Type="http://schemas.openxmlformats.org/officeDocument/2006/relationships/hyperlink" Target="https://pbprog.ru/databases/foodstuffsschp/9/19.php" TargetMode="External"/><Relationship Id="rId7" Type="http://schemas.openxmlformats.org/officeDocument/2006/relationships/control" Target="../activeX/activeX3.xml"/><Relationship Id="rId69" Type="http://schemas.openxmlformats.org/officeDocument/2006/relationships/hyperlink" Target="https://pbprog.ru/databases/foodstuffsschp/12/5.php" TargetMode="External"/><Relationship Id="rId68" Type="http://schemas.openxmlformats.org/officeDocument/2006/relationships/hyperlink" Target="https://pbprog.ru/databases/foodstuffsschp/12/314.php" TargetMode="External"/><Relationship Id="rId67" Type="http://schemas.openxmlformats.org/officeDocument/2006/relationships/hyperlink" Target="https://pbprog.ru/databases/foodstuffsschp/10/8.php" TargetMode="External"/><Relationship Id="rId66" Type="http://schemas.openxmlformats.org/officeDocument/2006/relationships/hyperlink" Target="https://pbprog.ru/databases/foodstuffsschp/4/152.php" TargetMode="External"/><Relationship Id="rId65" Type="http://schemas.openxmlformats.org/officeDocument/2006/relationships/hyperlink" Target="https://pbprog.ru/tk/pi-1637" TargetMode="External"/><Relationship Id="rId64" Type="http://schemas.openxmlformats.org/officeDocument/2006/relationships/hyperlink" Target="https://pbprog.ru/tk/pi-1642" TargetMode="External"/><Relationship Id="rId63" Type="http://schemas.openxmlformats.org/officeDocument/2006/relationships/hyperlink" Target="https://pbprog.ru/tk/pi-95" TargetMode="External"/><Relationship Id="rId62" Type="http://schemas.openxmlformats.org/officeDocument/2006/relationships/hyperlink" Target="https://pbprog.ru/tk/pi-369" TargetMode="External"/><Relationship Id="rId61" Type="http://schemas.openxmlformats.org/officeDocument/2006/relationships/hyperlink" Target="https://pbprog.ru/tk/pi-805" TargetMode="External"/><Relationship Id="rId60" Type="http://schemas.openxmlformats.org/officeDocument/2006/relationships/hyperlink" Target="https://pbprog.ru/tk/pi-1753" TargetMode="External"/><Relationship Id="rId6" Type="http://schemas.openxmlformats.org/officeDocument/2006/relationships/image" Target="../media/image6.wmf"/><Relationship Id="rId59" Type="http://schemas.openxmlformats.org/officeDocument/2006/relationships/hyperlink" Target="https://pbprog.ru/tk/pi-1641" TargetMode="External"/><Relationship Id="rId58" Type="http://schemas.openxmlformats.org/officeDocument/2006/relationships/hyperlink" Target="https://pbprog.ru/tk/pi-187" TargetMode="External"/><Relationship Id="rId57" Type="http://schemas.openxmlformats.org/officeDocument/2006/relationships/hyperlink" Target="https://pbprog.ru/tk/pi-804" TargetMode="External"/><Relationship Id="rId56" Type="http://schemas.openxmlformats.org/officeDocument/2006/relationships/hyperlink" Target="https://pbprog.ru/tk/pi-345" TargetMode="External"/><Relationship Id="rId55" Type="http://schemas.openxmlformats.org/officeDocument/2006/relationships/hyperlink" Target="https://pbprog.ru/tk/pi-981" TargetMode="External"/><Relationship Id="rId54" Type="http://schemas.openxmlformats.org/officeDocument/2006/relationships/hyperlink" Target="https://pbprog.ru/tk/pi-44" TargetMode="External"/><Relationship Id="rId53" Type="http://schemas.openxmlformats.org/officeDocument/2006/relationships/hyperlink" Target="https://pbprog.ru/tk/pi-1204" TargetMode="External"/><Relationship Id="rId52" Type="http://schemas.openxmlformats.org/officeDocument/2006/relationships/hyperlink" Target="javascript:void(0);" TargetMode="External"/><Relationship Id="rId51" Type="http://schemas.openxmlformats.org/officeDocument/2006/relationships/hyperlink" Target="https://pbprog.ru/tk/pi-327" TargetMode="External"/><Relationship Id="rId50" Type="http://schemas.openxmlformats.org/officeDocument/2006/relationships/hyperlink" Target="https://pbprog.ru/tk/pi-1741" TargetMode="External"/><Relationship Id="rId5" Type="http://schemas.openxmlformats.org/officeDocument/2006/relationships/control" Target="../activeX/activeX2.xml"/><Relationship Id="rId49" Type="http://schemas.openxmlformats.org/officeDocument/2006/relationships/hyperlink" Target="https://pbprog.ru/tk/pi-1636" TargetMode="External"/><Relationship Id="rId48" Type="http://schemas.openxmlformats.org/officeDocument/2006/relationships/hyperlink" Target="https://pbprog.ru/tk/pi-1666" TargetMode="External"/><Relationship Id="rId47" Type="http://schemas.openxmlformats.org/officeDocument/2006/relationships/hyperlink" Target="https://pbprog.ru/tk/tu-43" TargetMode="External"/><Relationship Id="rId46" Type="http://schemas.openxmlformats.org/officeDocument/2006/relationships/hyperlink" Target="https://pbprog.ru/tk/pi-1179" TargetMode="External"/><Relationship Id="rId45" Type="http://schemas.openxmlformats.org/officeDocument/2006/relationships/hyperlink" Target="https://pbprog.ru/tk/pi-791" TargetMode="External"/><Relationship Id="rId44" Type="http://schemas.openxmlformats.org/officeDocument/2006/relationships/hyperlink" Target="https://pbprog.ru/tk/tu-257" TargetMode="External"/><Relationship Id="rId43" Type="http://schemas.openxmlformats.org/officeDocument/2006/relationships/hyperlink" Target="https://pbprog.ru/tk/pi-1671" TargetMode="External"/><Relationship Id="rId42" Type="http://schemas.openxmlformats.org/officeDocument/2006/relationships/hyperlink" Target="https://pbprog.ru/tk/pi-1742" TargetMode="External"/><Relationship Id="rId41" Type="http://schemas.openxmlformats.org/officeDocument/2006/relationships/hyperlink" Target="https://pbprog.ru/tk/pi-794" TargetMode="External"/><Relationship Id="rId40" Type="http://schemas.openxmlformats.org/officeDocument/2006/relationships/hyperlink" Target="https://pbprog.ru/tk/pi-102" TargetMode="External"/><Relationship Id="rId4" Type="http://schemas.openxmlformats.org/officeDocument/2006/relationships/image" Target="../media/image5.wmf"/><Relationship Id="rId39" Type="http://schemas.openxmlformats.org/officeDocument/2006/relationships/hyperlink" Target="https://pbprog.ru/tk/pi-1181" TargetMode="External"/><Relationship Id="rId38" Type="http://schemas.openxmlformats.org/officeDocument/2006/relationships/hyperlink" Target="https://pbprog.ru/tk/pi-153" TargetMode="External"/><Relationship Id="rId37" Type="http://schemas.openxmlformats.org/officeDocument/2006/relationships/hyperlink" Target="https://pbprog.ru/tk/pi-1224" TargetMode="External"/><Relationship Id="rId36" Type="http://schemas.openxmlformats.org/officeDocument/2006/relationships/hyperlink" Target="https://pbprog.ru/tk/pi-1800" TargetMode="External"/><Relationship Id="rId35" Type="http://schemas.openxmlformats.org/officeDocument/2006/relationships/hyperlink" Target="https://pbprog.ru/tk/pi-349" TargetMode="External"/><Relationship Id="rId34" Type="http://schemas.openxmlformats.org/officeDocument/2006/relationships/hyperlink" Target="https://pbprog.ru/tk/pi-147" TargetMode="External"/><Relationship Id="rId33" Type="http://schemas.openxmlformats.org/officeDocument/2006/relationships/hyperlink" Target="https://pbprog.ru/tk/pi-1653" TargetMode="External"/><Relationship Id="rId32" Type="http://schemas.openxmlformats.org/officeDocument/2006/relationships/hyperlink" Target="https://pbprog.ru/tk/tu-496" TargetMode="External"/><Relationship Id="rId31" Type="http://schemas.openxmlformats.org/officeDocument/2006/relationships/hyperlink" Target="https://pbprog.ru/tk/pi-698" TargetMode="External"/><Relationship Id="rId30" Type="http://schemas.openxmlformats.org/officeDocument/2006/relationships/hyperlink" Target="https://pbprog.ru/tk/pi-1647" TargetMode="External"/><Relationship Id="rId3" Type="http://schemas.openxmlformats.org/officeDocument/2006/relationships/control" Target="../activeX/activeX1.xml"/><Relationship Id="rId29" Type="http://schemas.openxmlformats.org/officeDocument/2006/relationships/hyperlink" Target="https://pbprog.ru/tk/pi-39" TargetMode="External"/><Relationship Id="rId28" Type="http://schemas.openxmlformats.org/officeDocument/2006/relationships/hyperlink" Target="https://pbprog.ru/tk/pi-1183" TargetMode="External"/><Relationship Id="rId27" Type="http://schemas.openxmlformats.org/officeDocument/2006/relationships/hyperlink" Target="https://pbprog.ru/tk/pi-484" TargetMode="External"/><Relationship Id="rId26" Type="http://schemas.openxmlformats.org/officeDocument/2006/relationships/hyperlink" Target="https://pbprog.ru/tk/pi-1651" TargetMode="External"/><Relationship Id="rId25" Type="http://schemas.openxmlformats.org/officeDocument/2006/relationships/control" Target="../activeX/activeX13.xml"/><Relationship Id="rId24" Type="http://schemas.openxmlformats.org/officeDocument/2006/relationships/image" Target="../media/image14.wmf"/><Relationship Id="rId23" Type="http://schemas.openxmlformats.org/officeDocument/2006/relationships/control" Target="../activeX/activeX12.xml"/><Relationship Id="rId22" Type="http://schemas.openxmlformats.org/officeDocument/2006/relationships/image" Target="../media/image13.wmf"/><Relationship Id="rId21" Type="http://schemas.openxmlformats.org/officeDocument/2006/relationships/control" Target="../activeX/activeX11.xml"/><Relationship Id="rId20" Type="http://schemas.openxmlformats.org/officeDocument/2006/relationships/control" Target="../activeX/activeX10.xml"/><Relationship Id="rId2" Type="http://schemas.openxmlformats.org/officeDocument/2006/relationships/vmlDrawing" Target="../drawings/vmlDrawing1.vml"/><Relationship Id="rId19" Type="http://schemas.openxmlformats.org/officeDocument/2006/relationships/image" Target="../media/image12.wmf"/><Relationship Id="rId18" Type="http://schemas.openxmlformats.org/officeDocument/2006/relationships/control" Target="../activeX/activeX9.xml"/><Relationship Id="rId17" Type="http://schemas.openxmlformats.org/officeDocument/2006/relationships/image" Target="../media/image11.wmf"/><Relationship Id="rId16" Type="http://schemas.openxmlformats.org/officeDocument/2006/relationships/control" Target="../activeX/activeX8.xml"/><Relationship Id="rId15" Type="http://schemas.openxmlformats.org/officeDocument/2006/relationships/control" Target="../activeX/activeX7.xml"/><Relationship Id="rId14" Type="http://schemas.openxmlformats.org/officeDocument/2006/relationships/image" Target="../media/image10.wmf"/><Relationship Id="rId13" Type="http://schemas.openxmlformats.org/officeDocument/2006/relationships/control" Target="../activeX/activeX6.xml"/><Relationship Id="rId129" Type="http://schemas.openxmlformats.org/officeDocument/2006/relationships/hyperlink" Target="https://pbprog.ru/tk/pi-128" TargetMode="External"/><Relationship Id="rId128" Type="http://schemas.openxmlformats.org/officeDocument/2006/relationships/hyperlink" Target="https://pbprog.ru/tk/pi-208" TargetMode="External"/><Relationship Id="rId127" Type="http://schemas.openxmlformats.org/officeDocument/2006/relationships/hyperlink" Target="http://pbprog.ru/products/programs.php?SECTION_ID=122&amp;ELEMENT_ID=555" TargetMode="External"/><Relationship Id="rId126" Type="http://schemas.openxmlformats.org/officeDocument/2006/relationships/hyperlink" Target="https://pbprog.ru/tk/pi-834" TargetMode="External"/><Relationship Id="rId125" Type="http://schemas.openxmlformats.org/officeDocument/2006/relationships/hyperlink" Target="https://pbprog.ru/tk/pi-1206" TargetMode="External"/><Relationship Id="rId124" Type="http://schemas.openxmlformats.org/officeDocument/2006/relationships/hyperlink" Target="https://pbprog.ru/tk/pi-727" TargetMode="External"/><Relationship Id="rId123" Type="http://schemas.openxmlformats.org/officeDocument/2006/relationships/hyperlink" Target="https://pbprog.ru/tk/pi-255" TargetMode="External"/><Relationship Id="rId122" Type="http://schemas.openxmlformats.org/officeDocument/2006/relationships/hyperlink" Target="https://pbprog.ru/tk/t1-521" TargetMode="External"/><Relationship Id="rId121" Type="http://schemas.openxmlformats.org/officeDocument/2006/relationships/hyperlink" Target="https://pbprog.ru/tk/t1-520" TargetMode="External"/><Relationship Id="rId120" Type="http://schemas.openxmlformats.org/officeDocument/2006/relationships/hyperlink" Target="https://pbprog.ru/tk/t1-519" TargetMode="External"/><Relationship Id="rId12" Type="http://schemas.openxmlformats.org/officeDocument/2006/relationships/image" Target="../media/image9.wmf"/><Relationship Id="rId119" Type="http://schemas.openxmlformats.org/officeDocument/2006/relationships/hyperlink" Target="https://pbprog.ru/tk/pi-743" TargetMode="External"/><Relationship Id="rId118" Type="http://schemas.openxmlformats.org/officeDocument/2006/relationships/hyperlink" Target="https://pbprog.ru/tk/pi-1794" TargetMode="External"/><Relationship Id="rId117" Type="http://schemas.openxmlformats.org/officeDocument/2006/relationships/hyperlink" Target="https://pbprog.ru/tk/pi-931" TargetMode="External"/><Relationship Id="rId116" Type="http://schemas.openxmlformats.org/officeDocument/2006/relationships/hyperlink" Target="https://pbprog.ru/tk/pi-941" TargetMode="External"/><Relationship Id="rId115" Type="http://schemas.openxmlformats.org/officeDocument/2006/relationships/hyperlink" Target="https://pbprog.ru/tk/pi-578" TargetMode="External"/><Relationship Id="rId114" Type="http://schemas.openxmlformats.org/officeDocument/2006/relationships/hyperlink" Target="https://pbprog.ru/tk/pi-577" TargetMode="External"/><Relationship Id="rId113" Type="http://schemas.openxmlformats.org/officeDocument/2006/relationships/hyperlink" Target="https://pbprog.ru/tk/pi-559" TargetMode="External"/><Relationship Id="rId112" Type="http://schemas.openxmlformats.org/officeDocument/2006/relationships/hyperlink" Target="https://pbprog.ru/tk/pi-558" TargetMode="External"/><Relationship Id="rId111" Type="http://schemas.openxmlformats.org/officeDocument/2006/relationships/hyperlink" Target="https://pbprog.ru/tk/pi-557" TargetMode="External"/><Relationship Id="rId110" Type="http://schemas.openxmlformats.org/officeDocument/2006/relationships/hyperlink" Target="https://pbprog.ru/tk/pi-97" TargetMode="External"/><Relationship Id="rId11" Type="http://schemas.openxmlformats.org/officeDocument/2006/relationships/control" Target="../activeX/activeX5.xml"/><Relationship Id="rId109" Type="http://schemas.openxmlformats.org/officeDocument/2006/relationships/hyperlink" Target="https://pbprog.ru/tk/pi-284" TargetMode="External"/><Relationship Id="rId108" Type="http://schemas.openxmlformats.org/officeDocument/2006/relationships/hyperlink" Target="https://pbprog.ru/tk/pi-266" TargetMode="External"/><Relationship Id="rId107" Type="http://schemas.openxmlformats.org/officeDocument/2006/relationships/hyperlink" Target="https://pbprog.ru/tk/pi-1184" TargetMode="External"/><Relationship Id="rId106" Type="http://schemas.openxmlformats.org/officeDocument/2006/relationships/hyperlink" Target="https://pbprog.ru/tk/pi-176" TargetMode="External"/><Relationship Id="rId105" Type="http://schemas.openxmlformats.org/officeDocument/2006/relationships/hyperlink" Target="https://pbprog.ru/tk/pi-1781" TargetMode="External"/><Relationship Id="rId104" Type="http://schemas.openxmlformats.org/officeDocument/2006/relationships/hyperlink" Target="https://pbprog.ru/tk/pi-1182" TargetMode="External"/><Relationship Id="rId103" Type="http://schemas.openxmlformats.org/officeDocument/2006/relationships/hyperlink" Target="https://pbprog.ru/tk/pi-573" TargetMode="External"/><Relationship Id="rId102" Type="http://schemas.openxmlformats.org/officeDocument/2006/relationships/hyperlink" Target="https://pbprog.ru/tk/pi-571" TargetMode="External"/><Relationship Id="rId101" Type="http://schemas.openxmlformats.org/officeDocument/2006/relationships/hyperlink" Target="https://pbprog.ru/tk/pi-565" TargetMode="External"/><Relationship Id="rId100" Type="http://schemas.openxmlformats.org/officeDocument/2006/relationships/hyperlink" Target="https://pbprog.ru/tk/pi-564" TargetMode="External"/><Relationship Id="rId10" Type="http://schemas.openxmlformats.org/officeDocument/2006/relationships/image" Target="../media/image8.wmf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hyperlink" Target="https://pbprog.ru/tk/pi-1206" TargetMode="External"/><Relationship Id="rId98" Type="http://schemas.openxmlformats.org/officeDocument/2006/relationships/hyperlink" Target="https://pbprog.ru/tk/pi-727" TargetMode="External"/><Relationship Id="rId97" Type="http://schemas.openxmlformats.org/officeDocument/2006/relationships/hyperlink" Target="https://pbprog.ru/tk/pi-255" TargetMode="External"/><Relationship Id="rId96" Type="http://schemas.openxmlformats.org/officeDocument/2006/relationships/hyperlink" Target="https://pbprog.ru/tk/t1-521" TargetMode="External"/><Relationship Id="rId95" Type="http://schemas.openxmlformats.org/officeDocument/2006/relationships/hyperlink" Target="https://pbprog.ru/tk/t1-520" TargetMode="External"/><Relationship Id="rId94" Type="http://schemas.openxmlformats.org/officeDocument/2006/relationships/hyperlink" Target="https://pbprog.ru/tk/t1-519" TargetMode="External"/><Relationship Id="rId93" Type="http://schemas.openxmlformats.org/officeDocument/2006/relationships/hyperlink" Target="https://pbprog.ru/tk/pi-743" TargetMode="External"/><Relationship Id="rId92" Type="http://schemas.openxmlformats.org/officeDocument/2006/relationships/hyperlink" Target="https://pbprog.ru/tk/pi-1794" TargetMode="External"/><Relationship Id="rId91" Type="http://schemas.openxmlformats.org/officeDocument/2006/relationships/hyperlink" Target="https://pbprog.ru/tk/pi-931" TargetMode="External"/><Relationship Id="rId90" Type="http://schemas.openxmlformats.org/officeDocument/2006/relationships/hyperlink" Target="https://pbprog.ru/tk/pi-941" TargetMode="External"/><Relationship Id="rId9" Type="http://schemas.openxmlformats.org/officeDocument/2006/relationships/hyperlink" Target="https://pbprog.ru/tk/pi-1653" TargetMode="External"/><Relationship Id="rId89" Type="http://schemas.openxmlformats.org/officeDocument/2006/relationships/hyperlink" Target="https://pbprog.ru/tk/pi-578" TargetMode="External"/><Relationship Id="rId88" Type="http://schemas.openxmlformats.org/officeDocument/2006/relationships/hyperlink" Target="https://pbprog.ru/tk/pi-577" TargetMode="External"/><Relationship Id="rId87" Type="http://schemas.openxmlformats.org/officeDocument/2006/relationships/hyperlink" Target="https://pbprog.ru/tk/pi-559" TargetMode="External"/><Relationship Id="rId86" Type="http://schemas.openxmlformats.org/officeDocument/2006/relationships/hyperlink" Target="https://pbprog.ru/tk/pi-558" TargetMode="External"/><Relationship Id="rId85" Type="http://schemas.openxmlformats.org/officeDocument/2006/relationships/hyperlink" Target="https://pbprog.ru/tk/pi-557" TargetMode="External"/><Relationship Id="rId84" Type="http://schemas.openxmlformats.org/officeDocument/2006/relationships/hyperlink" Target="https://pbprog.ru/tk/pi-97" TargetMode="External"/><Relationship Id="rId83" Type="http://schemas.openxmlformats.org/officeDocument/2006/relationships/hyperlink" Target="https://pbprog.ru/tk/pi-284" TargetMode="External"/><Relationship Id="rId82" Type="http://schemas.openxmlformats.org/officeDocument/2006/relationships/hyperlink" Target="https://pbprog.ru/tk/pi-266" TargetMode="External"/><Relationship Id="rId81" Type="http://schemas.openxmlformats.org/officeDocument/2006/relationships/hyperlink" Target="https://pbprog.ru/tk/pi-1184" TargetMode="External"/><Relationship Id="rId80" Type="http://schemas.openxmlformats.org/officeDocument/2006/relationships/hyperlink" Target="https://pbprog.ru/tk/pi-176" TargetMode="External"/><Relationship Id="rId8" Type="http://schemas.openxmlformats.org/officeDocument/2006/relationships/hyperlink" Target="https://pbprog.ru/tk/tu-496" TargetMode="External"/><Relationship Id="rId79" Type="http://schemas.openxmlformats.org/officeDocument/2006/relationships/hyperlink" Target="https://pbprog.ru/tk/pi-1781" TargetMode="External"/><Relationship Id="rId78" Type="http://schemas.openxmlformats.org/officeDocument/2006/relationships/hyperlink" Target="https://pbprog.ru/tk/pi-1182" TargetMode="External"/><Relationship Id="rId77" Type="http://schemas.openxmlformats.org/officeDocument/2006/relationships/hyperlink" Target="https://pbprog.ru/tk/pi-573" TargetMode="External"/><Relationship Id="rId76" Type="http://schemas.openxmlformats.org/officeDocument/2006/relationships/hyperlink" Target="https://pbprog.ru/tk/pi-571" TargetMode="External"/><Relationship Id="rId75" Type="http://schemas.openxmlformats.org/officeDocument/2006/relationships/hyperlink" Target="https://pbprog.ru/tk/pi-565" TargetMode="External"/><Relationship Id="rId74" Type="http://schemas.openxmlformats.org/officeDocument/2006/relationships/hyperlink" Target="https://pbprog.ru/tk/pi-564" TargetMode="External"/><Relationship Id="rId73" Type="http://schemas.openxmlformats.org/officeDocument/2006/relationships/hyperlink" Target="https://pbprog.ru/tk/pi-563" TargetMode="External"/><Relationship Id="rId72" Type="http://schemas.openxmlformats.org/officeDocument/2006/relationships/hyperlink" Target="https://pbprog.ru/tk/pi-561" TargetMode="External"/><Relationship Id="rId71" Type="http://schemas.openxmlformats.org/officeDocument/2006/relationships/hyperlink" Target="https://pbprog.ru/tk/pi-562" TargetMode="External"/><Relationship Id="rId70" Type="http://schemas.openxmlformats.org/officeDocument/2006/relationships/hyperlink" Target="https://pbprog.ru/tk/pi-1219" TargetMode="External"/><Relationship Id="rId7" Type="http://schemas.openxmlformats.org/officeDocument/2006/relationships/hyperlink" Target="https://pbprog.ru/tk/pi-698" TargetMode="External"/><Relationship Id="rId69" Type="http://schemas.openxmlformats.org/officeDocument/2006/relationships/hyperlink" Target="https://pbprog.ru/tk/pi-964" TargetMode="External"/><Relationship Id="rId68" Type="http://schemas.openxmlformats.org/officeDocument/2006/relationships/hyperlink" Target="https://pbprog.ru/tk/pi-42" TargetMode="External"/><Relationship Id="rId67" Type="http://schemas.openxmlformats.org/officeDocument/2006/relationships/hyperlink" Target="https://pbprog.ru/tk/pi-256" TargetMode="External"/><Relationship Id="rId66" Type="http://schemas.openxmlformats.org/officeDocument/2006/relationships/hyperlink" Target="https://pbprog.ru/tk/pi-265" TargetMode="External"/><Relationship Id="rId65" Type="http://schemas.openxmlformats.org/officeDocument/2006/relationships/hyperlink" Target="https://pbprog.ru/tk/pi-480" TargetMode="External"/><Relationship Id="rId64" Type="http://schemas.openxmlformats.org/officeDocument/2006/relationships/hyperlink" Target="https://pbprog.ru/tk/pi-206" TargetMode="External"/><Relationship Id="rId63" Type="http://schemas.openxmlformats.org/officeDocument/2006/relationships/hyperlink" Target="https://pbprog.ru/tk/pi-229" TargetMode="External"/><Relationship Id="rId62" Type="http://schemas.openxmlformats.org/officeDocument/2006/relationships/hyperlink" Target="https://pbprog.ru/tk/t1-35" TargetMode="External"/><Relationship Id="rId61" Type="http://schemas.openxmlformats.org/officeDocument/2006/relationships/hyperlink" Target="https://pbprog.ru/tk/pi-1800" TargetMode="External"/><Relationship Id="rId60" Type="http://schemas.openxmlformats.org/officeDocument/2006/relationships/hyperlink" Target="https://pbprog.ru/tk/pi-471" TargetMode="External"/><Relationship Id="rId6" Type="http://schemas.openxmlformats.org/officeDocument/2006/relationships/hyperlink" Target="https://pbprog.ru/tk/pi-1647" TargetMode="External"/><Relationship Id="rId59" Type="http://schemas.openxmlformats.org/officeDocument/2006/relationships/hyperlink" Target="https://pbprog.ru/tk/pi-1335" TargetMode="External"/><Relationship Id="rId58" Type="http://schemas.openxmlformats.org/officeDocument/2006/relationships/hyperlink" Target="https://pbprog.ru/tk/pi-166" TargetMode="External"/><Relationship Id="rId57" Type="http://schemas.openxmlformats.org/officeDocument/2006/relationships/hyperlink" Target="https://pbprog.ru/tk/pi-1620" TargetMode="External"/><Relationship Id="rId56" Type="http://schemas.openxmlformats.org/officeDocument/2006/relationships/hyperlink" Target="https://pbprog.ru/tk/pi-1639" TargetMode="External"/><Relationship Id="rId55" Type="http://schemas.openxmlformats.org/officeDocument/2006/relationships/hyperlink" Target="https://pbprog.ru/tk/pi-244" TargetMode="External"/><Relationship Id="rId54" Type="http://schemas.openxmlformats.org/officeDocument/2006/relationships/hyperlink" Target="https://pbprog.ru/tk/pi-1275" TargetMode="External"/><Relationship Id="rId53" Type="http://schemas.openxmlformats.org/officeDocument/2006/relationships/hyperlink" Target="https://pbprog.ru/tk/pi-1159" TargetMode="External"/><Relationship Id="rId52" Type="http://schemas.openxmlformats.org/officeDocument/2006/relationships/hyperlink" Target="https://pbprog.ru/tk/pi-253" TargetMode="External"/><Relationship Id="rId51" Type="http://schemas.openxmlformats.org/officeDocument/2006/relationships/hyperlink" Target="https://pbprog.ru/tk/pi-148" TargetMode="External"/><Relationship Id="rId50" Type="http://schemas.openxmlformats.org/officeDocument/2006/relationships/hyperlink" Target="https://pbprog.ru/tk/pi-78" TargetMode="External"/><Relationship Id="rId5" Type="http://schemas.openxmlformats.org/officeDocument/2006/relationships/hyperlink" Target="https://pbprog.ru/tk/pi-39" TargetMode="External"/><Relationship Id="rId49" Type="http://schemas.openxmlformats.org/officeDocument/2006/relationships/hyperlink" Target="https://pbprog.ru/tk/pi-689" TargetMode="External"/><Relationship Id="rId48" Type="http://schemas.openxmlformats.org/officeDocument/2006/relationships/hyperlink" Target="https://pbprog.ru/tk/pi-139" TargetMode="External"/><Relationship Id="rId47" Type="http://schemas.openxmlformats.org/officeDocument/2006/relationships/hyperlink" Target="https://pbprog.ru/tk/pi-61" TargetMode="External"/><Relationship Id="rId46" Type="http://schemas.openxmlformats.org/officeDocument/2006/relationships/hyperlink" Target="https://pbprog.ru/tk/pi-396" TargetMode="External"/><Relationship Id="rId45" Type="http://schemas.openxmlformats.org/officeDocument/2006/relationships/hyperlink" Target="https://pbprog.ru/tk/pi-1643" TargetMode="External"/><Relationship Id="rId44" Type="http://schemas.openxmlformats.org/officeDocument/2006/relationships/hyperlink" Target="https://pbprog.ru/databases/foodstuffsschp/13/118.php" TargetMode="External"/><Relationship Id="rId43" Type="http://schemas.openxmlformats.org/officeDocument/2006/relationships/hyperlink" Target="https://pbprog.ru/databases/foodstuffsschp/9/19.php" TargetMode="External"/><Relationship Id="rId42" Type="http://schemas.openxmlformats.org/officeDocument/2006/relationships/hyperlink" Target="https://pbprog.ru/databases/foodstuffsschp/12/5.php" TargetMode="External"/><Relationship Id="rId41" Type="http://schemas.openxmlformats.org/officeDocument/2006/relationships/hyperlink" Target="https://pbprog.ru/databases/foodstuffsschp/12/314.php" TargetMode="External"/><Relationship Id="rId40" Type="http://schemas.openxmlformats.org/officeDocument/2006/relationships/hyperlink" Target="https://pbprog.ru/databases/foodstuffsschp/10/8.php" TargetMode="External"/><Relationship Id="rId4" Type="http://schemas.openxmlformats.org/officeDocument/2006/relationships/hyperlink" Target="https://pbprog.ru/tk/pi-1183" TargetMode="External"/><Relationship Id="rId39" Type="http://schemas.openxmlformats.org/officeDocument/2006/relationships/hyperlink" Target="https://pbprog.ru/databases/foodstuffsschp/4/152.php" TargetMode="External"/><Relationship Id="rId38" Type="http://schemas.openxmlformats.org/officeDocument/2006/relationships/hyperlink" Target="https://pbprog.ru/tk/pi-1637" TargetMode="External"/><Relationship Id="rId37" Type="http://schemas.openxmlformats.org/officeDocument/2006/relationships/hyperlink" Target="https://pbprog.ru/tk/pi-1642" TargetMode="External"/><Relationship Id="rId36" Type="http://schemas.openxmlformats.org/officeDocument/2006/relationships/hyperlink" Target="https://pbprog.ru/tk/pi-95" TargetMode="External"/><Relationship Id="rId35" Type="http://schemas.openxmlformats.org/officeDocument/2006/relationships/hyperlink" Target="https://pbprog.ru/tk/pi-369" TargetMode="External"/><Relationship Id="rId34" Type="http://schemas.openxmlformats.org/officeDocument/2006/relationships/hyperlink" Target="https://pbprog.ru/tk/pi-805" TargetMode="External"/><Relationship Id="rId33" Type="http://schemas.openxmlformats.org/officeDocument/2006/relationships/hyperlink" Target="https://pbprog.ru/tk/pi-1753" TargetMode="External"/><Relationship Id="rId32" Type="http://schemas.openxmlformats.org/officeDocument/2006/relationships/hyperlink" Target="https://pbprog.ru/tk/pi-1641" TargetMode="External"/><Relationship Id="rId31" Type="http://schemas.openxmlformats.org/officeDocument/2006/relationships/hyperlink" Target="https://pbprog.ru/tk/pi-187" TargetMode="External"/><Relationship Id="rId30" Type="http://schemas.openxmlformats.org/officeDocument/2006/relationships/hyperlink" Target="https://pbprog.ru/tk/pi-804" TargetMode="External"/><Relationship Id="rId3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345" TargetMode="External"/><Relationship Id="rId28" Type="http://schemas.openxmlformats.org/officeDocument/2006/relationships/hyperlink" Target="https://pbprog.ru/tk/pi-981" TargetMode="External"/><Relationship Id="rId27" Type="http://schemas.openxmlformats.org/officeDocument/2006/relationships/hyperlink" Target="https://pbprog.ru/tk/pi-44" TargetMode="External"/><Relationship Id="rId26" Type="http://schemas.openxmlformats.org/officeDocument/2006/relationships/hyperlink" Target="https://pbprog.ru/tk/pi-1204" TargetMode="External"/><Relationship Id="rId25" Type="http://schemas.openxmlformats.org/officeDocument/2006/relationships/hyperlink" Target="javascript:void(0);" TargetMode="External"/><Relationship Id="rId24" Type="http://schemas.openxmlformats.org/officeDocument/2006/relationships/hyperlink" Target="https://pbprog.ru/tk/pi-327" TargetMode="External"/><Relationship Id="rId23" Type="http://schemas.openxmlformats.org/officeDocument/2006/relationships/hyperlink" Target="https://pbprog.ru/tk/pi-1741" TargetMode="External"/><Relationship Id="rId22" Type="http://schemas.openxmlformats.org/officeDocument/2006/relationships/hyperlink" Target="https://pbprog.ru/tk/pi-1636" TargetMode="External"/><Relationship Id="rId21" Type="http://schemas.openxmlformats.org/officeDocument/2006/relationships/hyperlink" Target="https://pbprog.ru/tk/pi-1666" TargetMode="External"/><Relationship Id="rId20" Type="http://schemas.openxmlformats.org/officeDocument/2006/relationships/hyperlink" Target="https://pbprog.ru/tk/tu-43" TargetMode="External"/><Relationship Id="rId2" Type="http://schemas.openxmlformats.org/officeDocument/2006/relationships/hyperlink" Target="https://pbprog.ru/tk/pi-1651" TargetMode="External"/><Relationship Id="rId19" Type="http://schemas.openxmlformats.org/officeDocument/2006/relationships/hyperlink" Target="https://pbprog.ru/tk/pi-1181" TargetMode="External"/><Relationship Id="rId18" Type="http://schemas.openxmlformats.org/officeDocument/2006/relationships/hyperlink" Target="https://pbprog.ru/tk/pi-153" TargetMode="External"/><Relationship Id="rId17" Type="http://schemas.openxmlformats.org/officeDocument/2006/relationships/hyperlink" Target="https://pbprog.ru/tk/pi-1179" TargetMode="External"/><Relationship Id="rId16" Type="http://schemas.openxmlformats.org/officeDocument/2006/relationships/hyperlink" Target="https://pbprog.ru/tk/pi-791" TargetMode="External"/><Relationship Id="rId15" Type="http://schemas.openxmlformats.org/officeDocument/2006/relationships/hyperlink" Target="https://pbprog.ru/tk/tu-257" TargetMode="External"/><Relationship Id="rId14" Type="http://schemas.openxmlformats.org/officeDocument/2006/relationships/hyperlink" Target="https://pbprog.ru/tk/pi-1671" TargetMode="External"/><Relationship Id="rId13" Type="http://schemas.openxmlformats.org/officeDocument/2006/relationships/hyperlink" Target="https://pbprog.ru/tk/pi-1742" TargetMode="External"/><Relationship Id="rId12" Type="http://schemas.openxmlformats.org/officeDocument/2006/relationships/hyperlink" Target="https://pbprog.ru/tk/pi-794" TargetMode="External"/><Relationship Id="rId11" Type="http://schemas.openxmlformats.org/officeDocument/2006/relationships/hyperlink" Target="https://pbprog.ru/tk/pi-102" TargetMode="External"/><Relationship Id="rId105" Type="http://schemas.openxmlformats.org/officeDocument/2006/relationships/hyperlink" Target="https://pbprog.ru/tk/pi-1224" TargetMode="External"/><Relationship Id="rId104" Type="http://schemas.openxmlformats.org/officeDocument/2006/relationships/hyperlink" Target="https://pbprog.ru/tk/pi-349" TargetMode="External"/><Relationship Id="rId103" Type="http://schemas.openxmlformats.org/officeDocument/2006/relationships/hyperlink" Target="https://pbprog.ru/tk/pi-128" TargetMode="External"/><Relationship Id="rId102" Type="http://schemas.openxmlformats.org/officeDocument/2006/relationships/hyperlink" Target="https://pbprog.ru/tk/pi-208" TargetMode="External"/><Relationship Id="rId101" Type="http://schemas.openxmlformats.org/officeDocument/2006/relationships/hyperlink" Target="http://pbprog.ru/products/programs.php?SECTION_ID=122&amp;ELEMENT_ID=555" TargetMode="External"/><Relationship Id="rId100" Type="http://schemas.openxmlformats.org/officeDocument/2006/relationships/hyperlink" Target="https://pbprog.ru/tk/pi-834" TargetMode="External"/><Relationship Id="rId10" Type="http://schemas.openxmlformats.org/officeDocument/2006/relationships/hyperlink" Target="https://pbprog.ru/tk/pi-147" TargetMode="External"/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99" Type="http://schemas.openxmlformats.org/officeDocument/2006/relationships/hyperlink" Target="https://pbprog.ru/tk/pi-834" TargetMode="External"/><Relationship Id="rId98" Type="http://schemas.openxmlformats.org/officeDocument/2006/relationships/hyperlink" Target="https://pbprog.ru/tk/pi-1206" TargetMode="External"/><Relationship Id="rId97" Type="http://schemas.openxmlformats.org/officeDocument/2006/relationships/hyperlink" Target="https://pbprog.ru/tk/pi-727" TargetMode="External"/><Relationship Id="rId96" Type="http://schemas.openxmlformats.org/officeDocument/2006/relationships/hyperlink" Target="https://pbprog.ru/tk/pi-255" TargetMode="External"/><Relationship Id="rId95" Type="http://schemas.openxmlformats.org/officeDocument/2006/relationships/hyperlink" Target="https://pbprog.ru/tk/t1-521" TargetMode="External"/><Relationship Id="rId94" Type="http://schemas.openxmlformats.org/officeDocument/2006/relationships/hyperlink" Target="https://pbprog.ru/tk/t1-520" TargetMode="External"/><Relationship Id="rId93" Type="http://schemas.openxmlformats.org/officeDocument/2006/relationships/hyperlink" Target="https://pbprog.ru/tk/t1-519" TargetMode="External"/><Relationship Id="rId92" Type="http://schemas.openxmlformats.org/officeDocument/2006/relationships/hyperlink" Target="https://pbprog.ru/tk/pi-743" TargetMode="External"/><Relationship Id="rId91" Type="http://schemas.openxmlformats.org/officeDocument/2006/relationships/hyperlink" Target="https://pbprog.ru/tk/pi-1794" TargetMode="External"/><Relationship Id="rId90" Type="http://schemas.openxmlformats.org/officeDocument/2006/relationships/hyperlink" Target="https://pbprog.ru/tk/pi-931" TargetMode="External"/><Relationship Id="rId9" Type="http://schemas.openxmlformats.org/officeDocument/2006/relationships/hyperlink" Target="https://pbprog.ru/tk/pi-1653" TargetMode="External"/><Relationship Id="rId89" Type="http://schemas.openxmlformats.org/officeDocument/2006/relationships/hyperlink" Target="https://pbprog.ru/tk/pi-941" TargetMode="External"/><Relationship Id="rId88" Type="http://schemas.openxmlformats.org/officeDocument/2006/relationships/hyperlink" Target="https://pbprog.ru/tk/pi-578" TargetMode="External"/><Relationship Id="rId87" Type="http://schemas.openxmlformats.org/officeDocument/2006/relationships/hyperlink" Target="https://pbprog.ru/tk/pi-577" TargetMode="External"/><Relationship Id="rId86" Type="http://schemas.openxmlformats.org/officeDocument/2006/relationships/hyperlink" Target="https://pbprog.ru/tk/pi-559" TargetMode="External"/><Relationship Id="rId85" Type="http://schemas.openxmlformats.org/officeDocument/2006/relationships/hyperlink" Target="https://pbprog.ru/tk/pi-558" TargetMode="External"/><Relationship Id="rId84" Type="http://schemas.openxmlformats.org/officeDocument/2006/relationships/hyperlink" Target="https://pbprog.ru/tk/pi-557" TargetMode="External"/><Relationship Id="rId83" Type="http://schemas.openxmlformats.org/officeDocument/2006/relationships/hyperlink" Target="https://pbprog.ru/tk/pi-97" TargetMode="External"/><Relationship Id="rId82" Type="http://schemas.openxmlformats.org/officeDocument/2006/relationships/hyperlink" Target="https://pbprog.ru/tk/pi-284" TargetMode="External"/><Relationship Id="rId81" Type="http://schemas.openxmlformats.org/officeDocument/2006/relationships/hyperlink" Target="https://pbprog.ru/tk/pi-266" TargetMode="External"/><Relationship Id="rId80" Type="http://schemas.openxmlformats.org/officeDocument/2006/relationships/hyperlink" Target="https://pbprog.ru/tk/pi-1184" TargetMode="External"/><Relationship Id="rId8" Type="http://schemas.openxmlformats.org/officeDocument/2006/relationships/hyperlink" Target="https://pbprog.ru/tk/tu-496" TargetMode="External"/><Relationship Id="rId79" Type="http://schemas.openxmlformats.org/officeDocument/2006/relationships/hyperlink" Target="https://pbprog.ru/tk/pi-176" TargetMode="External"/><Relationship Id="rId78" Type="http://schemas.openxmlformats.org/officeDocument/2006/relationships/hyperlink" Target="https://pbprog.ru/tk/pi-1182" TargetMode="External"/><Relationship Id="rId77" Type="http://schemas.openxmlformats.org/officeDocument/2006/relationships/hyperlink" Target="https://pbprog.ru/tk/pi-573" TargetMode="External"/><Relationship Id="rId76" Type="http://schemas.openxmlformats.org/officeDocument/2006/relationships/hyperlink" Target="https://pbprog.ru/tk/pi-571" TargetMode="External"/><Relationship Id="rId75" Type="http://schemas.openxmlformats.org/officeDocument/2006/relationships/hyperlink" Target="https://pbprog.ru/tk/pi-565" TargetMode="External"/><Relationship Id="rId74" Type="http://schemas.openxmlformats.org/officeDocument/2006/relationships/hyperlink" Target="https://pbprog.ru/tk/pi-564" TargetMode="External"/><Relationship Id="rId73" Type="http://schemas.openxmlformats.org/officeDocument/2006/relationships/hyperlink" Target="https://pbprog.ru/tk/pi-563" TargetMode="External"/><Relationship Id="rId72" Type="http://schemas.openxmlformats.org/officeDocument/2006/relationships/hyperlink" Target="https://pbprog.ru/tk/pi-561" TargetMode="External"/><Relationship Id="rId71" Type="http://schemas.openxmlformats.org/officeDocument/2006/relationships/hyperlink" Target="https://pbprog.ru/tk/pi-562" TargetMode="External"/><Relationship Id="rId70" Type="http://schemas.openxmlformats.org/officeDocument/2006/relationships/hyperlink" Target="https://pbprog.ru/tk/pi-1219" TargetMode="External"/><Relationship Id="rId7" Type="http://schemas.openxmlformats.org/officeDocument/2006/relationships/hyperlink" Target="https://pbprog.ru/tk/pi-698" TargetMode="External"/><Relationship Id="rId69" Type="http://schemas.openxmlformats.org/officeDocument/2006/relationships/hyperlink" Target="https://pbprog.ru/tk/pi-964" TargetMode="External"/><Relationship Id="rId68" Type="http://schemas.openxmlformats.org/officeDocument/2006/relationships/hyperlink" Target="https://pbprog.ru/tk/pi-42" TargetMode="External"/><Relationship Id="rId67" Type="http://schemas.openxmlformats.org/officeDocument/2006/relationships/hyperlink" Target="https://pbprog.ru/tk/pi-256" TargetMode="External"/><Relationship Id="rId66" Type="http://schemas.openxmlformats.org/officeDocument/2006/relationships/hyperlink" Target="https://pbprog.ru/tk/pi-265" TargetMode="External"/><Relationship Id="rId65" Type="http://schemas.openxmlformats.org/officeDocument/2006/relationships/hyperlink" Target="https://pbprog.ru/tk/pi-480" TargetMode="External"/><Relationship Id="rId64" Type="http://schemas.openxmlformats.org/officeDocument/2006/relationships/hyperlink" Target="https://pbprog.ru/tk/pi-206" TargetMode="External"/><Relationship Id="rId63" Type="http://schemas.openxmlformats.org/officeDocument/2006/relationships/hyperlink" Target="https://pbprog.ru/tk/pi-229" TargetMode="External"/><Relationship Id="rId62" Type="http://schemas.openxmlformats.org/officeDocument/2006/relationships/hyperlink" Target="https://pbprog.ru/tk/t1-35" TargetMode="External"/><Relationship Id="rId61" Type="http://schemas.openxmlformats.org/officeDocument/2006/relationships/hyperlink" Target="https://pbprog.ru/tk/pi-471" TargetMode="External"/><Relationship Id="rId60" Type="http://schemas.openxmlformats.org/officeDocument/2006/relationships/hyperlink" Target="https://pbprog.ru/tk/pi-1335" TargetMode="External"/><Relationship Id="rId6" Type="http://schemas.openxmlformats.org/officeDocument/2006/relationships/hyperlink" Target="https://pbprog.ru/tk/pi-1647" TargetMode="External"/><Relationship Id="rId59" Type="http://schemas.openxmlformats.org/officeDocument/2006/relationships/hyperlink" Target="https://pbprog.ru/tk/pi-166" TargetMode="External"/><Relationship Id="rId58" Type="http://schemas.openxmlformats.org/officeDocument/2006/relationships/hyperlink" Target="https://pbprog.ru/tk/pi-1620" TargetMode="External"/><Relationship Id="rId57" Type="http://schemas.openxmlformats.org/officeDocument/2006/relationships/hyperlink" Target="https://pbprog.ru/tk/pi-244" TargetMode="External"/><Relationship Id="rId56" Type="http://schemas.openxmlformats.org/officeDocument/2006/relationships/hyperlink" Target="https://pbprog.ru/tk/pi-1275" TargetMode="External"/><Relationship Id="rId55" Type="http://schemas.openxmlformats.org/officeDocument/2006/relationships/hyperlink" Target="https://pbprog.ru/tk/pi-1159" TargetMode="External"/><Relationship Id="rId54" Type="http://schemas.openxmlformats.org/officeDocument/2006/relationships/hyperlink" Target="https://pbprog.ru/tk/pi-253" TargetMode="External"/><Relationship Id="rId53" Type="http://schemas.openxmlformats.org/officeDocument/2006/relationships/hyperlink" Target="https://pbprog.ru/tk/pi-148" TargetMode="External"/><Relationship Id="rId52" Type="http://schemas.openxmlformats.org/officeDocument/2006/relationships/hyperlink" Target="https://pbprog.ru/tk/pi-78" TargetMode="External"/><Relationship Id="rId51" Type="http://schemas.openxmlformats.org/officeDocument/2006/relationships/hyperlink" Target="https://pbprog.ru/tk/pi-689" TargetMode="External"/><Relationship Id="rId50" Type="http://schemas.openxmlformats.org/officeDocument/2006/relationships/hyperlink" Target="https://pbprog.ru/tk/pi-139" TargetMode="External"/><Relationship Id="rId5" Type="http://schemas.openxmlformats.org/officeDocument/2006/relationships/hyperlink" Target="https://pbprog.ru/tk/pi-39" TargetMode="External"/><Relationship Id="rId49" Type="http://schemas.openxmlformats.org/officeDocument/2006/relationships/hyperlink" Target="https://pbprog.ru/tk/pi-61" TargetMode="External"/><Relationship Id="rId48" Type="http://schemas.openxmlformats.org/officeDocument/2006/relationships/hyperlink" Target="https://pbprog.ru/tk/pi-396" TargetMode="External"/><Relationship Id="rId47" Type="http://schemas.openxmlformats.org/officeDocument/2006/relationships/hyperlink" Target="https://pbprog.ru/tk/pi-1643" TargetMode="External"/><Relationship Id="rId46" Type="http://schemas.openxmlformats.org/officeDocument/2006/relationships/hyperlink" Target="https://pbprog.ru/databases/foodstuffsschp/13/118.php" TargetMode="External"/><Relationship Id="rId45" Type="http://schemas.openxmlformats.org/officeDocument/2006/relationships/hyperlink" Target="https://pbprog.ru/databases/foodstuffsschp/9/19.php" TargetMode="External"/><Relationship Id="rId44" Type="http://schemas.openxmlformats.org/officeDocument/2006/relationships/hyperlink" Target="https://pbprog.ru/databases/foodstuffsschp/12/5.php" TargetMode="External"/><Relationship Id="rId43" Type="http://schemas.openxmlformats.org/officeDocument/2006/relationships/hyperlink" Target="https://pbprog.ru/databases/foodstuffsschp/12/314.php" TargetMode="External"/><Relationship Id="rId42" Type="http://schemas.openxmlformats.org/officeDocument/2006/relationships/hyperlink" Target="https://pbprog.ru/databases/foodstuffsschp/10/8.php" TargetMode="External"/><Relationship Id="rId41" Type="http://schemas.openxmlformats.org/officeDocument/2006/relationships/hyperlink" Target="https://pbprog.ru/databases/foodstuffsschp/4/152.php" TargetMode="External"/><Relationship Id="rId40" Type="http://schemas.openxmlformats.org/officeDocument/2006/relationships/hyperlink" Target="https://pbprog.ru/tk/pi-1637" TargetMode="External"/><Relationship Id="rId4" Type="http://schemas.openxmlformats.org/officeDocument/2006/relationships/hyperlink" Target="https://pbprog.ru/tk/pi-1183" TargetMode="External"/><Relationship Id="rId39" Type="http://schemas.openxmlformats.org/officeDocument/2006/relationships/hyperlink" Target="https://pbprog.ru/tk/pi-1642" TargetMode="External"/><Relationship Id="rId38" Type="http://schemas.openxmlformats.org/officeDocument/2006/relationships/hyperlink" Target="https://pbprog.ru/tk/pi-95" TargetMode="External"/><Relationship Id="rId37" Type="http://schemas.openxmlformats.org/officeDocument/2006/relationships/hyperlink" Target="https://pbprog.ru/tk/pi-369" TargetMode="External"/><Relationship Id="rId36" Type="http://schemas.openxmlformats.org/officeDocument/2006/relationships/hyperlink" Target="https://pbprog.ru/tk/pi-805" TargetMode="External"/><Relationship Id="rId35" Type="http://schemas.openxmlformats.org/officeDocument/2006/relationships/hyperlink" Target="https://pbprog.ru/tk/pi-1753" TargetMode="External"/><Relationship Id="rId34" Type="http://schemas.openxmlformats.org/officeDocument/2006/relationships/hyperlink" Target="https://pbprog.ru/tk/pi-1641" TargetMode="External"/><Relationship Id="rId33" Type="http://schemas.openxmlformats.org/officeDocument/2006/relationships/hyperlink" Target="https://pbprog.ru/tk/pi-187" TargetMode="External"/><Relationship Id="rId32" Type="http://schemas.openxmlformats.org/officeDocument/2006/relationships/hyperlink" Target="https://pbprog.ru/tk/pi-804" TargetMode="External"/><Relationship Id="rId31" Type="http://schemas.openxmlformats.org/officeDocument/2006/relationships/hyperlink" Target="https://pbprog.ru/tk/pi-345" TargetMode="External"/><Relationship Id="rId30" Type="http://schemas.openxmlformats.org/officeDocument/2006/relationships/hyperlink" Target="https://pbprog.ru/tk/pi-981" TargetMode="External"/><Relationship Id="rId3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44" TargetMode="External"/><Relationship Id="rId28" Type="http://schemas.openxmlformats.org/officeDocument/2006/relationships/hyperlink" Target="https://pbprog.ru/tk/pi-1204" TargetMode="External"/><Relationship Id="rId27" Type="http://schemas.openxmlformats.org/officeDocument/2006/relationships/hyperlink" Target="javascript:void(0);" TargetMode="External"/><Relationship Id="rId26" Type="http://schemas.openxmlformats.org/officeDocument/2006/relationships/hyperlink" Target="https://pbprog.ru/tk/pi-327" TargetMode="External"/><Relationship Id="rId25" Type="http://schemas.openxmlformats.org/officeDocument/2006/relationships/hyperlink" Target="https://pbprog.ru/tk/pi-1741" TargetMode="External"/><Relationship Id="rId24" Type="http://schemas.openxmlformats.org/officeDocument/2006/relationships/hyperlink" Target="https://pbprog.ru/tk/pi-1636" TargetMode="External"/><Relationship Id="rId23" Type="http://schemas.openxmlformats.org/officeDocument/2006/relationships/hyperlink" Target="https://pbprog.ru/tk/pi-1666" TargetMode="External"/><Relationship Id="rId22" Type="http://schemas.openxmlformats.org/officeDocument/2006/relationships/hyperlink" Target="https://pbprog.ru/tk/pi-1179" TargetMode="External"/><Relationship Id="rId21" Type="http://schemas.openxmlformats.org/officeDocument/2006/relationships/hyperlink" Target="https://pbprog.ru/tk/pi-791" TargetMode="External"/><Relationship Id="rId20" Type="http://schemas.openxmlformats.org/officeDocument/2006/relationships/hyperlink" Target="https://pbprog.ru/tk/tu-257" TargetMode="External"/><Relationship Id="rId2" Type="http://schemas.openxmlformats.org/officeDocument/2006/relationships/hyperlink" Target="https://pbprog.ru/tk/pi-1651" TargetMode="External"/><Relationship Id="rId19" Type="http://schemas.openxmlformats.org/officeDocument/2006/relationships/hyperlink" Target="https://pbprog.ru/tk/pi-1671" TargetMode="External"/><Relationship Id="rId18" Type="http://schemas.openxmlformats.org/officeDocument/2006/relationships/hyperlink" Target="https://pbprog.ru/tk/pi-1742" TargetMode="External"/><Relationship Id="rId17" Type="http://schemas.openxmlformats.org/officeDocument/2006/relationships/hyperlink" Target="https://pbprog.ru/tk/pi-794" TargetMode="External"/><Relationship Id="rId16" Type="http://schemas.openxmlformats.org/officeDocument/2006/relationships/hyperlink" Target="https://pbprog.ru/tk/pi-102" TargetMode="External"/><Relationship Id="rId15" Type="http://schemas.openxmlformats.org/officeDocument/2006/relationships/hyperlink" Target="https://pbprog.ru/tk/pi-1181" TargetMode="External"/><Relationship Id="rId14" Type="http://schemas.openxmlformats.org/officeDocument/2006/relationships/hyperlink" Target="https://pbprog.ru/tk/pi-153" TargetMode="External"/><Relationship Id="rId13" Type="http://schemas.openxmlformats.org/officeDocument/2006/relationships/hyperlink" Target="https://pbprog.ru/tk/pi-1224" TargetMode="External"/><Relationship Id="rId12" Type="http://schemas.openxmlformats.org/officeDocument/2006/relationships/hyperlink" Target="https://pbprog.ru/tk/pi-1800" TargetMode="External"/><Relationship Id="rId11" Type="http://schemas.openxmlformats.org/officeDocument/2006/relationships/hyperlink" Target="https://pbprog.ru/tk/pi-349" TargetMode="External"/><Relationship Id="rId103" Type="http://schemas.openxmlformats.org/officeDocument/2006/relationships/hyperlink" Target="https://pbprog.ru/tk/pi-128" TargetMode="External"/><Relationship Id="rId102" Type="http://schemas.openxmlformats.org/officeDocument/2006/relationships/hyperlink" Target="https://pbprog.ru/tk/pi-208" TargetMode="External"/><Relationship Id="rId101" Type="http://schemas.openxmlformats.org/officeDocument/2006/relationships/hyperlink" Target="http://pbprog.ru/products/programs.php?SECTION_ID=122&amp;ELEMENT_ID=555" TargetMode="External"/><Relationship Id="rId100" Type="http://schemas.openxmlformats.org/officeDocument/2006/relationships/hyperlink" Target="https://pbprog.ru/tk/tu-43" TargetMode="External"/><Relationship Id="rId10" Type="http://schemas.openxmlformats.org/officeDocument/2006/relationships/hyperlink" Target="https://pbprog.ru/tk/pi-147" TargetMode="External"/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99" Type="http://schemas.openxmlformats.org/officeDocument/2006/relationships/hyperlink" Target="https://pbprog.ru/tk/pi-834" TargetMode="External"/><Relationship Id="rId98" Type="http://schemas.openxmlformats.org/officeDocument/2006/relationships/hyperlink" Target="https://pbprog.ru/tk/pi-1206" TargetMode="External"/><Relationship Id="rId97" Type="http://schemas.openxmlformats.org/officeDocument/2006/relationships/hyperlink" Target="https://pbprog.ru/tk/pi-727" TargetMode="External"/><Relationship Id="rId96" Type="http://schemas.openxmlformats.org/officeDocument/2006/relationships/hyperlink" Target="https://pbprog.ru/tk/pi-255" TargetMode="External"/><Relationship Id="rId95" Type="http://schemas.openxmlformats.org/officeDocument/2006/relationships/hyperlink" Target="https://pbprog.ru/tk/t1-521" TargetMode="External"/><Relationship Id="rId94" Type="http://schemas.openxmlformats.org/officeDocument/2006/relationships/hyperlink" Target="https://pbprog.ru/tk/t1-520" TargetMode="External"/><Relationship Id="rId93" Type="http://schemas.openxmlformats.org/officeDocument/2006/relationships/hyperlink" Target="https://pbprog.ru/tk/t1-519" TargetMode="External"/><Relationship Id="rId92" Type="http://schemas.openxmlformats.org/officeDocument/2006/relationships/hyperlink" Target="https://pbprog.ru/tk/pi-743" TargetMode="External"/><Relationship Id="rId91" Type="http://schemas.openxmlformats.org/officeDocument/2006/relationships/hyperlink" Target="https://pbprog.ru/tk/pi-1794" TargetMode="External"/><Relationship Id="rId90" Type="http://schemas.openxmlformats.org/officeDocument/2006/relationships/hyperlink" Target="https://pbprog.ru/tk/pi-931" TargetMode="External"/><Relationship Id="rId9" Type="http://schemas.openxmlformats.org/officeDocument/2006/relationships/hyperlink" Target="https://pbprog.ru/tk/pi-1653" TargetMode="External"/><Relationship Id="rId89" Type="http://schemas.openxmlformats.org/officeDocument/2006/relationships/hyperlink" Target="https://pbprog.ru/tk/pi-941" TargetMode="External"/><Relationship Id="rId88" Type="http://schemas.openxmlformats.org/officeDocument/2006/relationships/hyperlink" Target="https://pbprog.ru/tk/pi-578" TargetMode="External"/><Relationship Id="rId87" Type="http://schemas.openxmlformats.org/officeDocument/2006/relationships/hyperlink" Target="https://pbprog.ru/tk/pi-577" TargetMode="External"/><Relationship Id="rId86" Type="http://schemas.openxmlformats.org/officeDocument/2006/relationships/hyperlink" Target="https://pbprog.ru/tk/pi-559" TargetMode="External"/><Relationship Id="rId85" Type="http://schemas.openxmlformats.org/officeDocument/2006/relationships/hyperlink" Target="https://pbprog.ru/tk/pi-558" TargetMode="External"/><Relationship Id="rId84" Type="http://schemas.openxmlformats.org/officeDocument/2006/relationships/hyperlink" Target="https://pbprog.ru/tk/pi-557" TargetMode="External"/><Relationship Id="rId83" Type="http://schemas.openxmlformats.org/officeDocument/2006/relationships/hyperlink" Target="https://pbprog.ru/tk/pi-97" TargetMode="External"/><Relationship Id="rId82" Type="http://schemas.openxmlformats.org/officeDocument/2006/relationships/hyperlink" Target="https://pbprog.ru/tk/pi-284" TargetMode="External"/><Relationship Id="rId81" Type="http://schemas.openxmlformats.org/officeDocument/2006/relationships/hyperlink" Target="https://pbprog.ru/tk/pi-266" TargetMode="External"/><Relationship Id="rId80" Type="http://schemas.openxmlformats.org/officeDocument/2006/relationships/hyperlink" Target="https://pbprog.ru/tk/pi-1184" TargetMode="External"/><Relationship Id="rId8" Type="http://schemas.openxmlformats.org/officeDocument/2006/relationships/hyperlink" Target="https://pbprog.ru/tk/tu-496" TargetMode="External"/><Relationship Id="rId79" Type="http://schemas.openxmlformats.org/officeDocument/2006/relationships/hyperlink" Target="https://pbprog.ru/tk/pi-176" TargetMode="External"/><Relationship Id="rId78" Type="http://schemas.openxmlformats.org/officeDocument/2006/relationships/hyperlink" Target="https://pbprog.ru/tk/pi-1182" TargetMode="External"/><Relationship Id="rId77" Type="http://schemas.openxmlformats.org/officeDocument/2006/relationships/hyperlink" Target="https://pbprog.ru/tk/pi-573" TargetMode="External"/><Relationship Id="rId76" Type="http://schemas.openxmlformats.org/officeDocument/2006/relationships/hyperlink" Target="https://pbprog.ru/tk/pi-571" TargetMode="External"/><Relationship Id="rId75" Type="http://schemas.openxmlformats.org/officeDocument/2006/relationships/hyperlink" Target="https://pbprog.ru/tk/pi-565" TargetMode="External"/><Relationship Id="rId74" Type="http://schemas.openxmlformats.org/officeDocument/2006/relationships/hyperlink" Target="https://pbprog.ru/tk/pi-564" TargetMode="External"/><Relationship Id="rId73" Type="http://schemas.openxmlformats.org/officeDocument/2006/relationships/hyperlink" Target="https://pbprog.ru/tk/pi-563" TargetMode="External"/><Relationship Id="rId72" Type="http://schemas.openxmlformats.org/officeDocument/2006/relationships/hyperlink" Target="https://pbprog.ru/tk/pi-561" TargetMode="External"/><Relationship Id="rId71" Type="http://schemas.openxmlformats.org/officeDocument/2006/relationships/hyperlink" Target="https://pbprog.ru/tk/pi-562" TargetMode="External"/><Relationship Id="rId70" Type="http://schemas.openxmlformats.org/officeDocument/2006/relationships/hyperlink" Target="https://pbprog.ru/tk/pi-1219" TargetMode="External"/><Relationship Id="rId7" Type="http://schemas.openxmlformats.org/officeDocument/2006/relationships/hyperlink" Target="https://pbprog.ru/tk/pi-698" TargetMode="External"/><Relationship Id="rId69" Type="http://schemas.openxmlformats.org/officeDocument/2006/relationships/hyperlink" Target="https://pbprog.ru/tk/pi-964" TargetMode="External"/><Relationship Id="rId68" Type="http://schemas.openxmlformats.org/officeDocument/2006/relationships/hyperlink" Target="https://pbprog.ru/tk/pi-42" TargetMode="External"/><Relationship Id="rId67" Type="http://schemas.openxmlformats.org/officeDocument/2006/relationships/hyperlink" Target="https://pbprog.ru/tk/pi-256" TargetMode="External"/><Relationship Id="rId66" Type="http://schemas.openxmlformats.org/officeDocument/2006/relationships/hyperlink" Target="https://pbprog.ru/tk/pi-265" TargetMode="External"/><Relationship Id="rId65" Type="http://schemas.openxmlformats.org/officeDocument/2006/relationships/hyperlink" Target="https://pbprog.ru/tk/pi-480" TargetMode="External"/><Relationship Id="rId64" Type="http://schemas.openxmlformats.org/officeDocument/2006/relationships/hyperlink" Target="https://pbprog.ru/tk/pi-206" TargetMode="External"/><Relationship Id="rId63" Type="http://schemas.openxmlformats.org/officeDocument/2006/relationships/hyperlink" Target="https://pbprog.ru/tk/pi-229" TargetMode="External"/><Relationship Id="rId62" Type="http://schemas.openxmlformats.org/officeDocument/2006/relationships/hyperlink" Target="https://pbprog.ru/tk/t1-35" TargetMode="External"/><Relationship Id="rId61" Type="http://schemas.openxmlformats.org/officeDocument/2006/relationships/hyperlink" Target="https://pbprog.ru/tk/pi-471" TargetMode="External"/><Relationship Id="rId60" Type="http://schemas.openxmlformats.org/officeDocument/2006/relationships/hyperlink" Target="https://pbprog.ru/tk/pi-1335" TargetMode="External"/><Relationship Id="rId6" Type="http://schemas.openxmlformats.org/officeDocument/2006/relationships/hyperlink" Target="https://pbprog.ru/tk/pi-1647" TargetMode="External"/><Relationship Id="rId59" Type="http://schemas.openxmlformats.org/officeDocument/2006/relationships/hyperlink" Target="https://pbprog.ru/tk/pi-166" TargetMode="External"/><Relationship Id="rId58" Type="http://schemas.openxmlformats.org/officeDocument/2006/relationships/hyperlink" Target="https://pbprog.ru/tk/pi-1620" TargetMode="External"/><Relationship Id="rId57" Type="http://schemas.openxmlformats.org/officeDocument/2006/relationships/hyperlink" Target="https://pbprog.ru/tk/pi-244" TargetMode="External"/><Relationship Id="rId56" Type="http://schemas.openxmlformats.org/officeDocument/2006/relationships/hyperlink" Target="https://pbprog.ru/tk/pi-1275" TargetMode="External"/><Relationship Id="rId55" Type="http://schemas.openxmlformats.org/officeDocument/2006/relationships/hyperlink" Target="https://pbprog.ru/tk/pi-1159" TargetMode="External"/><Relationship Id="rId54" Type="http://schemas.openxmlformats.org/officeDocument/2006/relationships/hyperlink" Target="https://pbprog.ru/tk/pi-253" TargetMode="External"/><Relationship Id="rId53" Type="http://schemas.openxmlformats.org/officeDocument/2006/relationships/hyperlink" Target="https://pbprog.ru/tk/pi-148" TargetMode="External"/><Relationship Id="rId52" Type="http://schemas.openxmlformats.org/officeDocument/2006/relationships/hyperlink" Target="https://pbprog.ru/tk/pi-78" TargetMode="External"/><Relationship Id="rId51" Type="http://schemas.openxmlformats.org/officeDocument/2006/relationships/hyperlink" Target="https://pbprog.ru/tk/pi-689" TargetMode="External"/><Relationship Id="rId50" Type="http://schemas.openxmlformats.org/officeDocument/2006/relationships/hyperlink" Target="https://pbprog.ru/tk/pi-139" TargetMode="External"/><Relationship Id="rId5" Type="http://schemas.openxmlformats.org/officeDocument/2006/relationships/hyperlink" Target="https://pbprog.ru/tk/pi-39" TargetMode="External"/><Relationship Id="rId49" Type="http://schemas.openxmlformats.org/officeDocument/2006/relationships/hyperlink" Target="https://pbprog.ru/tk/pi-61" TargetMode="External"/><Relationship Id="rId48" Type="http://schemas.openxmlformats.org/officeDocument/2006/relationships/hyperlink" Target="https://pbprog.ru/tk/pi-396" TargetMode="External"/><Relationship Id="rId47" Type="http://schemas.openxmlformats.org/officeDocument/2006/relationships/hyperlink" Target="https://pbprog.ru/tk/pi-1643" TargetMode="External"/><Relationship Id="rId46" Type="http://schemas.openxmlformats.org/officeDocument/2006/relationships/hyperlink" Target="https://pbprog.ru/databases/foodstuffsschp/13/118.php" TargetMode="External"/><Relationship Id="rId45" Type="http://schemas.openxmlformats.org/officeDocument/2006/relationships/hyperlink" Target="https://pbprog.ru/databases/foodstuffsschp/9/19.php" TargetMode="External"/><Relationship Id="rId44" Type="http://schemas.openxmlformats.org/officeDocument/2006/relationships/hyperlink" Target="https://pbprog.ru/databases/foodstuffsschp/12/5.php" TargetMode="External"/><Relationship Id="rId43" Type="http://schemas.openxmlformats.org/officeDocument/2006/relationships/hyperlink" Target="https://pbprog.ru/databases/foodstuffsschp/12/314.php" TargetMode="External"/><Relationship Id="rId42" Type="http://schemas.openxmlformats.org/officeDocument/2006/relationships/hyperlink" Target="https://pbprog.ru/databases/foodstuffsschp/10/8.php" TargetMode="External"/><Relationship Id="rId41" Type="http://schemas.openxmlformats.org/officeDocument/2006/relationships/hyperlink" Target="https://pbprog.ru/databases/foodstuffsschp/4/152.php" TargetMode="External"/><Relationship Id="rId40" Type="http://schemas.openxmlformats.org/officeDocument/2006/relationships/hyperlink" Target="https://pbprog.ru/tk/pi-1637" TargetMode="External"/><Relationship Id="rId4" Type="http://schemas.openxmlformats.org/officeDocument/2006/relationships/hyperlink" Target="https://pbprog.ru/tk/pi-1183" TargetMode="External"/><Relationship Id="rId39" Type="http://schemas.openxmlformats.org/officeDocument/2006/relationships/hyperlink" Target="https://pbprog.ru/tk/pi-1642" TargetMode="External"/><Relationship Id="rId38" Type="http://schemas.openxmlformats.org/officeDocument/2006/relationships/hyperlink" Target="https://pbprog.ru/tk/pi-95" TargetMode="External"/><Relationship Id="rId37" Type="http://schemas.openxmlformats.org/officeDocument/2006/relationships/hyperlink" Target="https://pbprog.ru/tk/pi-369" TargetMode="External"/><Relationship Id="rId36" Type="http://schemas.openxmlformats.org/officeDocument/2006/relationships/hyperlink" Target="https://pbprog.ru/tk/pi-805" TargetMode="External"/><Relationship Id="rId35" Type="http://schemas.openxmlformats.org/officeDocument/2006/relationships/hyperlink" Target="https://pbprog.ru/tk/pi-1753" TargetMode="External"/><Relationship Id="rId34" Type="http://schemas.openxmlformats.org/officeDocument/2006/relationships/hyperlink" Target="https://pbprog.ru/tk/pi-1641" TargetMode="External"/><Relationship Id="rId33" Type="http://schemas.openxmlformats.org/officeDocument/2006/relationships/hyperlink" Target="https://pbprog.ru/tk/pi-187" TargetMode="External"/><Relationship Id="rId32" Type="http://schemas.openxmlformats.org/officeDocument/2006/relationships/hyperlink" Target="https://pbprog.ru/tk/pi-804" TargetMode="External"/><Relationship Id="rId31" Type="http://schemas.openxmlformats.org/officeDocument/2006/relationships/hyperlink" Target="https://pbprog.ru/tk/pi-345" TargetMode="External"/><Relationship Id="rId30" Type="http://schemas.openxmlformats.org/officeDocument/2006/relationships/hyperlink" Target="https://pbprog.ru/tk/pi-981" TargetMode="External"/><Relationship Id="rId3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44" TargetMode="External"/><Relationship Id="rId28" Type="http://schemas.openxmlformats.org/officeDocument/2006/relationships/hyperlink" Target="https://pbprog.ru/tk/pi-1204" TargetMode="External"/><Relationship Id="rId27" Type="http://schemas.openxmlformats.org/officeDocument/2006/relationships/hyperlink" Target="javascript:void(0);" TargetMode="External"/><Relationship Id="rId26" Type="http://schemas.openxmlformats.org/officeDocument/2006/relationships/hyperlink" Target="https://pbprog.ru/tk/pi-327" TargetMode="External"/><Relationship Id="rId25" Type="http://schemas.openxmlformats.org/officeDocument/2006/relationships/hyperlink" Target="https://pbprog.ru/tk/pi-1741" TargetMode="External"/><Relationship Id="rId24" Type="http://schemas.openxmlformats.org/officeDocument/2006/relationships/hyperlink" Target="https://pbprog.ru/tk/pi-1636" TargetMode="External"/><Relationship Id="rId23" Type="http://schemas.openxmlformats.org/officeDocument/2006/relationships/hyperlink" Target="https://pbprog.ru/tk/pi-1666" TargetMode="External"/><Relationship Id="rId22" Type="http://schemas.openxmlformats.org/officeDocument/2006/relationships/hyperlink" Target="https://pbprog.ru/tk/pi-1179" TargetMode="External"/><Relationship Id="rId21" Type="http://schemas.openxmlformats.org/officeDocument/2006/relationships/hyperlink" Target="https://pbprog.ru/tk/pi-791" TargetMode="External"/><Relationship Id="rId20" Type="http://schemas.openxmlformats.org/officeDocument/2006/relationships/hyperlink" Target="https://pbprog.ru/tk/tu-257" TargetMode="External"/><Relationship Id="rId2" Type="http://schemas.openxmlformats.org/officeDocument/2006/relationships/hyperlink" Target="https://pbprog.ru/tk/pi-1651" TargetMode="External"/><Relationship Id="rId19" Type="http://schemas.openxmlformats.org/officeDocument/2006/relationships/hyperlink" Target="https://pbprog.ru/tk/pi-1671" TargetMode="External"/><Relationship Id="rId18" Type="http://schemas.openxmlformats.org/officeDocument/2006/relationships/hyperlink" Target="https://pbprog.ru/tk/pi-1742" TargetMode="External"/><Relationship Id="rId17" Type="http://schemas.openxmlformats.org/officeDocument/2006/relationships/hyperlink" Target="https://pbprog.ru/tk/pi-794" TargetMode="External"/><Relationship Id="rId16" Type="http://schemas.openxmlformats.org/officeDocument/2006/relationships/hyperlink" Target="https://pbprog.ru/tk/pi-102" TargetMode="External"/><Relationship Id="rId15" Type="http://schemas.openxmlformats.org/officeDocument/2006/relationships/hyperlink" Target="https://pbprog.ru/tk/pi-1181" TargetMode="External"/><Relationship Id="rId14" Type="http://schemas.openxmlformats.org/officeDocument/2006/relationships/hyperlink" Target="https://pbprog.ru/tk/pi-153" TargetMode="External"/><Relationship Id="rId13" Type="http://schemas.openxmlformats.org/officeDocument/2006/relationships/hyperlink" Target="https://pbprog.ru/tk/pi-1224" TargetMode="External"/><Relationship Id="rId12" Type="http://schemas.openxmlformats.org/officeDocument/2006/relationships/hyperlink" Target="https://pbprog.ru/tk/pi-1800" TargetMode="External"/><Relationship Id="rId11" Type="http://schemas.openxmlformats.org/officeDocument/2006/relationships/hyperlink" Target="https://pbprog.ru/tk/pi-349" TargetMode="External"/><Relationship Id="rId103" Type="http://schemas.openxmlformats.org/officeDocument/2006/relationships/hyperlink" Target="https://pbprog.ru/tk/pi-128" TargetMode="External"/><Relationship Id="rId102" Type="http://schemas.openxmlformats.org/officeDocument/2006/relationships/hyperlink" Target="https://pbprog.ru/tk/pi-208" TargetMode="External"/><Relationship Id="rId101" Type="http://schemas.openxmlformats.org/officeDocument/2006/relationships/hyperlink" Target="http://pbprog.ru/products/programs.php?SECTION_ID=122&amp;ELEMENT_ID=555" TargetMode="External"/><Relationship Id="rId100" Type="http://schemas.openxmlformats.org/officeDocument/2006/relationships/hyperlink" Target="https://pbprog.ru/tk/tu-43" TargetMode="External"/><Relationship Id="rId10" Type="http://schemas.openxmlformats.org/officeDocument/2006/relationships/hyperlink" Target="https://pbprog.ru/tk/pi-147" TargetMode="External"/><Relationship Id="rId1" Type="http://schemas.openxmlformats.org/officeDocument/2006/relationships/drawing" Target="../drawings/drawing5.xml"/></Relationships>
</file>

<file path=xl/worksheets/_rels/sheet21.xml.rels><?xml version="1.0" encoding="UTF-8" standalone="yes"?>
<Relationships xmlns="http://schemas.openxmlformats.org/package/2006/relationships"><Relationship Id="rId99" Type="http://schemas.openxmlformats.org/officeDocument/2006/relationships/hyperlink" Target="https://pbprog.ru/tk/pi-1206" TargetMode="External"/><Relationship Id="rId98" Type="http://schemas.openxmlformats.org/officeDocument/2006/relationships/hyperlink" Target="https://pbprog.ru/tk/pi-727" TargetMode="External"/><Relationship Id="rId97" Type="http://schemas.openxmlformats.org/officeDocument/2006/relationships/hyperlink" Target="https://pbprog.ru/tk/pi-255" TargetMode="External"/><Relationship Id="rId96" Type="http://schemas.openxmlformats.org/officeDocument/2006/relationships/hyperlink" Target="https://pbprog.ru/tk/t1-521" TargetMode="External"/><Relationship Id="rId95" Type="http://schemas.openxmlformats.org/officeDocument/2006/relationships/hyperlink" Target="https://pbprog.ru/tk/t1-520" TargetMode="External"/><Relationship Id="rId94" Type="http://schemas.openxmlformats.org/officeDocument/2006/relationships/hyperlink" Target="https://pbprog.ru/tk/t1-519" TargetMode="External"/><Relationship Id="rId93" Type="http://schemas.openxmlformats.org/officeDocument/2006/relationships/hyperlink" Target="https://pbprog.ru/tk/pi-743" TargetMode="External"/><Relationship Id="rId92" Type="http://schemas.openxmlformats.org/officeDocument/2006/relationships/hyperlink" Target="https://pbprog.ru/tk/pi-1794" TargetMode="External"/><Relationship Id="rId91" Type="http://schemas.openxmlformats.org/officeDocument/2006/relationships/hyperlink" Target="https://pbprog.ru/tk/pi-931" TargetMode="External"/><Relationship Id="rId90" Type="http://schemas.openxmlformats.org/officeDocument/2006/relationships/hyperlink" Target="https://pbprog.ru/tk/pi-941" TargetMode="External"/><Relationship Id="rId9" Type="http://schemas.openxmlformats.org/officeDocument/2006/relationships/hyperlink" Target="https://pbprog.ru/tk/pi-1653" TargetMode="External"/><Relationship Id="rId89" Type="http://schemas.openxmlformats.org/officeDocument/2006/relationships/hyperlink" Target="https://pbprog.ru/tk/pi-578" TargetMode="External"/><Relationship Id="rId88" Type="http://schemas.openxmlformats.org/officeDocument/2006/relationships/hyperlink" Target="https://pbprog.ru/tk/pi-577" TargetMode="External"/><Relationship Id="rId87" Type="http://schemas.openxmlformats.org/officeDocument/2006/relationships/hyperlink" Target="https://pbprog.ru/tk/pi-559" TargetMode="External"/><Relationship Id="rId86" Type="http://schemas.openxmlformats.org/officeDocument/2006/relationships/hyperlink" Target="https://pbprog.ru/tk/pi-558" TargetMode="External"/><Relationship Id="rId85" Type="http://schemas.openxmlformats.org/officeDocument/2006/relationships/hyperlink" Target="https://pbprog.ru/tk/pi-557" TargetMode="External"/><Relationship Id="rId84" Type="http://schemas.openxmlformats.org/officeDocument/2006/relationships/hyperlink" Target="https://pbprog.ru/tk/pi-97" TargetMode="External"/><Relationship Id="rId83" Type="http://schemas.openxmlformats.org/officeDocument/2006/relationships/hyperlink" Target="https://pbprog.ru/tk/pi-284" TargetMode="External"/><Relationship Id="rId82" Type="http://schemas.openxmlformats.org/officeDocument/2006/relationships/hyperlink" Target="https://pbprog.ru/tk/pi-266" TargetMode="External"/><Relationship Id="rId81" Type="http://schemas.openxmlformats.org/officeDocument/2006/relationships/hyperlink" Target="https://pbprog.ru/tk/pi-1184" TargetMode="External"/><Relationship Id="rId80" Type="http://schemas.openxmlformats.org/officeDocument/2006/relationships/hyperlink" Target="https://pbprog.ru/tk/pi-176" TargetMode="External"/><Relationship Id="rId8" Type="http://schemas.openxmlformats.org/officeDocument/2006/relationships/hyperlink" Target="https://pbprog.ru/tk/tu-496" TargetMode="External"/><Relationship Id="rId79" Type="http://schemas.openxmlformats.org/officeDocument/2006/relationships/hyperlink" Target="https://pbprog.ru/tk/tu-43" TargetMode="External"/><Relationship Id="rId78" Type="http://schemas.openxmlformats.org/officeDocument/2006/relationships/hyperlink" Target="https://pbprog.ru/tk/pi-1182" TargetMode="External"/><Relationship Id="rId77" Type="http://schemas.openxmlformats.org/officeDocument/2006/relationships/hyperlink" Target="https://pbprog.ru/tk/pi-573" TargetMode="External"/><Relationship Id="rId76" Type="http://schemas.openxmlformats.org/officeDocument/2006/relationships/hyperlink" Target="https://pbprog.ru/tk/pi-571" TargetMode="External"/><Relationship Id="rId75" Type="http://schemas.openxmlformats.org/officeDocument/2006/relationships/hyperlink" Target="https://pbprog.ru/tk/pi-565" TargetMode="External"/><Relationship Id="rId74" Type="http://schemas.openxmlformats.org/officeDocument/2006/relationships/hyperlink" Target="https://pbprog.ru/tk/pi-564" TargetMode="External"/><Relationship Id="rId73" Type="http://schemas.openxmlformats.org/officeDocument/2006/relationships/hyperlink" Target="https://pbprog.ru/tk/pi-563" TargetMode="External"/><Relationship Id="rId72" Type="http://schemas.openxmlformats.org/officeDocument/2006/relationships/hyperlink" Target="https://pbprog.ru/tk/pi-561" TargetMode="External"/><Relationship Id="rId71" Type="http://schemas.openxmlformats.org/officeDocument/2006/relationships/hyperlink" Target="https://pbprog.ru/tk/pi-562" TargetMode="External"/><Relationship Id="rId70" Type="http://schemas.openxmlformats.org/officeDocument/2006/relationships/hyperlink" Target="https://pbprog.ru/tk/pi-1219" TargetMode="External"/><Relationship Id="rId7" Type="http://schemas.openxmlformats.org/officeDocument/2006/relationships/hyperlink" Target="https://pbprog.ru/tk/pi-698" TargetMode="External"/><Relationship Id="rId69" Type="http://schemas.openxmlformats.org/officeDocument/2006/relationships/hyperlink" Target="https://pbprog.ru/tk/pi-964" TargetMode="External"/><Relationship Id="rId68" Type="http://schemas.openxmlformats.org/officeDocument/2006/relationships/hyperlink" Target="https://pbprog.ru/tk/pi-42" TargetMode="External"/><Relationship Id="rId67" Type="http://schemas.openxmlformats.org/officeDocument/2006/relationships/hyperlink" Target="https://pbprog.ru/tk/pi-256" TargetMode="External"/><Relationship Id="rId66" Type="http://schemas.openxmlformats.org/officeDocument/2006/relationships/hyperlink" Target="https://pbprog.ru/tk/pi-265" TargetMode="External"/><Relationship Id="rId65" Type="http://schemas.openxmlformats.org/officeDocument/2006/relationships/hyperlink" Target="https://pbprog.ru/tk/pi-480" TargetMode="External"/><Relationship Id="rId64" Type="http://schemas.openxmlformats.org/officeDocument/2006/relationships/hyperlink" Target="https://pbprog.ru/tk/pi-206" TargetMode="External"/><Relationship Id="rId63" Type="http://schemas.openxmlformats.org/officeDocument/2006/relationships/hyperlink" Target="https://pbprog.ru/tk/pi-229" TargetMode="External"/><Relationship Id="rId62" Type="http://schemas.openxmlformats.org/officeDocument/2006/relationships/hyperlink" Target="https://pbprog.ru/tk/t1-35" TargetMode="External"/><Relationship Id="rId61" Type="http://schemas.openxmlformats.org/officeDocument/2006/relationships/hyperlink" Target="https://pbprog.ru/tk/pi-471" TargetMode="External"/><Relationship Id="rId60" Type="http://schemas.openxmlformats.org/officeDocument/2006/relationships/hyperlink" Target="https://pbprog.ru/tk/pi-1335" TargetMode="External"/><Relationship Id="rId6" Type="http://schemas.openxmlformats.org/officeDocument/2006/relationships/hyperlink" Target="https://pbprog.ru/tk/pi-1647" TargetMode="External"/><Relationship Id="rId59" Type="http://schemas.openxmlformats.org/officeDocument/2006/relationships/hyperlink" Target="https://pbprog.ru/tk/pi-166" TargetMode="External"/><Relationship Id="rId58" Type="http://schemas.openxmlformats.org/officeDocument/2006/relationships/hyperlink" Target="https://pbprog.ru/tk/pi-1620" TargetMode="External"/><Relationship Id="rId57" Type="http://schemas.openxmlformats.org/officeDocument/2006/relationships/hyperlink" Target="https://pbprog.ru/tk/pi-244" TargetMode="External"/><Relationship Id="rId56" Type="http://schemas.openxmlformats.org/officeDocument/2006/relationships/hyperlink" Target="https://pbprog.ru/tk/pi-1275" TargetMode="External"/><Relationship Id="rId55" Type="http://schemas.openxmlformats.org/officeDocument/2006/relationships/hyperlink" Target="https://pbprog.ru/tk/pi-1159" TargetMode="External"/><Relationship Id="rId54" Type="http://schemas.openxmlformats.org/officeDocument/2006/relationships/hyperlink" Target="https://pbprog.ru/tk/pi-253" TargetMode="External"/><Relationship Id="rId53" Type="http://schemas.openxmlformats.org/officeDocument/2006/relationships/hyperlink" Target="https://pbprog.ru/tk/pi-148" TargetMode="External"/><Relationship Id="rId52" Type="http://schemas.openxmlformats.org/officeDocument/2006/relationships/hyperlink" Target="https://pbprog.ru/tk/pi-78" TargetMode="External"/><Relationship Id="rId51" Type="http://schemas.openxmlformats.org/officeDocument/2006/relationships/hyperlink" Target="https://pbprog.ru/tk/pi-689" TargetMode="External"/><Relationship Id="rId50" Type="http://schemas.openxmlformats.org/officeDocument/2006/relationships/hyperlink" Target="https://pbprog.ru/tk/pi-139" TargetMode="External"/><Relationship Id="rId5" Type="http://schemas.openxmlformats.org/officeDocument/2006/relationships/hyperlink" Target="https://pbprog.ru/tk/pi-39" TargetMode="External"/><Relationship Id="rId49" Type="http://schemas.openxmlformats.org/officeDocument/2006/relationships/hyperlink" Target="https://pbprog.ru/tk/pi-61" TargetMode="External"/><Relationship Id="rId48" Type="http://schemas.openxmlformats.org/officeDocument/2006/relationships/hyperlink" Target="https://pbprog.ru/tk/pi-396" TargetMode="External"/><Relationship Id="rId47" Type="http://schemas.openxmlformats.org/officeDocument/2006/relationships/hyperlink" Target="https://pbprog.ru/tk/pi-1643" TargetMode="External"/><Relationship Id="rId46" Type="http://schemas.openxmlformats.org/officeDocument/2006/relationships/hyperlink" Target="https://pbprog.ru/databases/foodstuffsschp/13/118.php" TargetMode="External"/><Relationship Id="rId45" Type="http://schemas.openxmlformats.org/officeDocument/2006/relationships/hyperlink" Target="https://pbprog.ru/databases/foodstuffsschp/9/19.php" TargetMode="External"/><Relationship Id="rId44" Type="http://schemas.openxmlformats.org/officeDocument/2006/relationships/hyperlink" Target="https://pbprog.ru/databases/foodstuffsschp/12/5.php" TargetMode="External"/><Relationship Id="rId43" Type="http://schemas.openxmlformats.org/officeDocument/2006/relationships/hyperlink" Target="https://pbprog.ru/databases/foodstuffsschp/12/314.php" TargetMode="External"/><Relationship Id="rId42" Type="http://schemas.openxmlformats.org/officeDocument/2006/relationships/hyperlink" Target="https://pbprog.ru/databases/foodstuffsschp/10/8.php" TargetMode="External"/><Relationship Id="rId41" Type="http://schemas.openxmlformats.org/officeDocument/2006/relationships/hyperlink" Target="https://pbprog.ru/databases/foodstuffsschp/4/152.php" TargetMode="External"/><Relationship Id="rId40" Type="http://schemas.openxmlformats.org/officeDocument/2006/relationships/hyperlink" Target="https://pbprog.ru/tk/pi-1637" TargetMode="External"/><Relationship Id="rId4" Type="http://schemas.openxmlformats.org/officeDocument/2006/relationships/hyperlink" Target="https://pbprog.ru/tk/pi-1183" TargetMode="External"/><Relationship Id="rId39" Type="http://schemas.openxmlformats.org/officeDocument/2006/relationships/hyperlink" Target="https://pbprog.ru/tk/pi-1642" TargetMode="External"/><Relationship Id="rId38" Type="http://schemas.openxmlformats.org/officeDocument/2006/relationships/hyperlink" Target="https://pbprog.ru/tk/pi-95" TargetMode="External"/><Relationship Id="rId37" Type="http://schemas.openxmlformats.org/officeDocument/2006/relationships/hyperlink" Target="https://pbprog.ru/tk/pi-369" TargetMode="External"/><Relationship Id="rId36" Type="http://schemas.openxmlformats.org/officeDocument/2006/relationships/hyperlink" Target="https://pbprog.ru/tk/pi-805" TargetMode="External"/><Relationship Id="rId35" Type="http://schemas.openxmlformats.org/officeDocument/2006/relationships/hyperlink" Target="https://pbprog.ru/tk/pi-1753" TargetMode="External"/><Relationship Id="rId34" Type="http://schemas.openxmlformats.org/officeDocument/2006/relationships/hyperlink" Target="https://pbprog.ru/tk/pi-1641" TargetMode="External"/><Relationship Id="rId33" Type="http://schemas.openxmlformats.org/officeDocument/2006/relationships/hyperlink" Target="https://pbprog.ru/tk/pi-187" TargetMode="External"/><Relationship Id="rId32" Type="http://schemas.openxmlformats.org/officeDocument/2006/relationships/hyperlink" Target="https://pbprog.ru/tk/pi-804" TargetMode="External"/><Relationship Id="rId31" Type="http://schemas.openxmlformats.org/officeDocument/2006/relationships/hyperlink" Target="https://pbprog.ru/tk/pi-345" TargetMode="External"/><Relationship Id="rId30" Type="http://schemas.openxmlformats.org/officeDocument/2006/relationships/hyperlink" Target="https://pbprog.ru/tk/pi-981" TargetMode="External"/><Relationship Id="rId3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44" TargetMode="External"/><Relationship Id="rId28" Type="http://schemas.openxmlformats.org/officeDocument/2006/relationships/hyperlink" Target="https://pbprog.ru/tk/pi-1204" TargetMode="External"/><Relationship Id="rId27" Type="http://schemas.openxmlformats.org/officeDocument/2006/relationships/hyperlink" Target="javascript:void(0);" TargetMode="External"/><Relationship Id="rId26" Type="http://schemas.openxmlformats.org/officeDocument/2006/relationships/hyperlink" Target="https://pbprog.ru/tk/pi-327" TargetMode="External"/><Relationship Id="rId25" Type="http://schemas.openxmlformats.org/officeDocument/2006/relationships/hyperlink" Target="https://pbprog.ru/tk/pi-1741" TargetMode="External"/><Relationship Id="rId24" Type="http://schemas.openxmlformats.org/officeDocument/2006/relationships/hyperlink" Target="https://pbprog.ru/tk/pi-1636" TargetMode="External"/><Relationship Id="rId23" Type="http://schemas.openxmlformats.org/officeDocument/2006/relationships/hyperlink" Target="https://pbprog.ru/tk/pi-1666" TargetMode="External"/><Relationship Id="rId22" Type="http://schemas.openxmlformats.org/officeDocument/2006/relationships/hyperlink" Target="https://pbprog.ru/tk/pi-1179" TargetMode="External"/><Relationship Id="rId21" Type="http://schemas.openxmlformats.org/officeDocument/2006/relationships/hyperlink" Target="https://pbprog.ru/tk/pi-791" TargetMode="External"/><Relationship Id="rId20" Type="http://schemas.openxmlformats.org/officeDocument/2006/relationships/hyperlink" Target="https://pbprog.ru/tk/tu-257" TargetMode="External"/><Relationship Id="rId2" Type="http://schemas.openxmlformats.org/officeDocument/2006/relationships/hyperlink" Target="https://pbprog.ru/tk/pi-1651" TargetMode="External"/><Relationship Id="rId19" Type="http://schemas.openxmlformats.org/officeDocument/2006/relationships/hyperlink" Target="https://pbprog.ru/tk/pi-1671" TargetMode="External"/><Relationship Id="rId18" Type="http://schemas.openxmlformats.org/officeDocument/2006/relationships/hyperlink" Target="https://pbprog.ru/tk/pi-1742" TargetMode="External"/><Relationship Id="rId17" Type="http://schemas.openxmlformats.org/officeDocument/2006/relationships/hyperlink" Target="https://pbprog.ru/tk/pi-794" TargetMode="External"/><Relationship Id="rId16" Type="http://schemas.openxmlformats.org/officeDocument/2006/relationships/hyperlink" Target="https://pbprog.ru/tk/pi-102" TargetMode="External"/><Relationship Id="rId15" Type="http://schemas.openxmlformats.org/officeDocument/2006/relationships/hyperlink" Target="https://pbprog.ru/tk/pi-1181" TargetMode="External"/><Relationship Id="rId14" Type="http://schemas.openxmlformats.org/officeDocument/2006/relationships/hyperlink" Target="https://pbprog.ru/tk/pi-153" TargetMode="External"/><Relationship Id="rId13" Type="http://schemas.openxmlformats.org/officeDocument/2006/relationships/hyperlink" Target="https://pbprog.ru/tk/pi-1224" TargetMode="External"/><Relationship Id="rId12" Type="http://schemas.openxmlformats.org/officeDocument/2006/relationships/hyperlink" Target="https://pbprog.ru/tk/pi-1800" TargetMode="External"/><Relationship Id="rId11" Type="http://schemas.openxmlformats.org/officeDocument/2006/relationships/hyperlink" Target="https://pbprog.ru/tk/pi-349" TargetMode="External"/><Relationship Id="rId104" Type="http://schemas.openxmlformats.org/officeDocument/2006/relationships/hyperlink" Target="https://pbprog.ru/tk/pi-128" TargetMode="External"/><Relationship Id="rId103" Type="http://schemas.openxmlformats.org/officeDocument/2006/relationships/hyperlink" Target="https://pbprog.ru/tk/pi-208" TargetMode="External"/><Relationship Id="rId102" Type="http://schemas.openxmlformats.org/officeDocument/2006/relationships/hyperlink" Target="http://pbprog.ru/products/programs.php?SECTION_ID=122&amp;ELEMENT_ID=555" TargetMode="External"/><Relationship Id="rId101" Type="http://schemas.openxmlformats.org/officeDocument/2006/relationships/hyperlink" Target="https://pbprog.ru/tk/pi-1639" TargetMode="External"/><Relationship Id="rId100" Type="http://schemas.openxmlformats.org/officeDocument/2006/relationships/hyperlink" Target="https://pbprog.ru/tk/pi-834" TargetMode="External"/><Relationship Id="rId10" Type="http://schemas.openxmlformats.org/officeDocument/2006/relationships/hyperlink" Target="https://pbprog.ru/tk/pi-147" TargetMode="External"/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99" Type="http://schemas.openxmlformats.org/officeDocument/2006/relationships/hyperlink" Target="https://pbprog.ru/tk/pi-1206" TargetMode="External"/><Relationship Id="rId98" Type="http://schemas.openxmlformats.org/officeDocument/2006/relationships/hyperlink" Target="https://pbprog.ru/tk/pi-1781" TargetMode="External"/><Relationship Id="rId97" Type="http://schemas.openxmlformats.org/officeDocument/2006/relationships/hyperlink" Target="https://pbprog.ru/tk/pi-727" TargetMode="External"/><Relationship Id="rId96" Type="http://schemas.openxmlformats.org/officeDocument/2006/relationships/hyperlink" Target="https://pbprog.ru/tk/pi-255" TargetMode="External"/><Relationship Id="rId95" Type="http://schemas.openxmlformats.org/officeDocument/2006/relationships/hyperlink" Target="https://pbprog.ru/tk/t1-521" TargetMode="External"/><Relationship Id="rId94" Type="http://schemas.openxmlformats.org/officeDocument/2006/relationships/hyperlink" Target="https://pbprog.ru/tk/t1-520" TargetMode="External"/><Relationship Id="rId93" Type="http://schemas.openxmlformats.org/officeDocument/2006/relationships/hyperlink" Target="https://pbprog.ru/tk/t1-519" TargetMode="External"/><Relationship Id="rId92" Type="http://schemas.openxmlformats.org/officeDocument/2006/relationships/hyperlink" Target="https://pbprog.ru/tk/pi-743" TargetMode="External"/><Relationship Id="rId91" Type="http://schemas.openxmlformats.org/officeDocument/2006/relationships/hyperlink" Target="https://pbprog.ru/tk/pi-1794" TargetMode="External"/><Relationship Id="rId90" Type="http://schemas.openxmlformats.org/officeDocument/2006/relationships/hyperlink" Target="https://pbprog.ru/tk/pi-931" TargetMode="External"/><Relationship Id="rId9" Type="http://schemas.openxmlformats.org/officeDocument/2006/relationships/hyperlink" Target="https://pbprog.ru/tk/pi-1653" TargetMode="External"/><Relationship Id="rId89" Type="http://schemas.openxmlformats.org/officeDocument/2006/relationships/hyperlink" Target="https://pbprog.ru/tk/pi-941" TargetMode="External"/><Relationship Id="rId88" Type="http://schemas.openxmlformats.org/officeDocument/2006/relationships/hyperlink" Target="https://pbprog.ru/tk/pi-578" TargetMode="External"/><Relationship Id="rId87" Type="http://schemas.openxmlformats.org/officeDocument/2006/relationships/hyperlink" Target="https://pbprog.ru/tk/pi-577" TargetMode="External"/><Relationship Id="rId86" Type="http://schemas.openxmlformats.org/officeDocument/2006/relationships/hyperlink" Target="https://pbprog.ru/tk/pi-559" TargetMode="External"/><Relationship Id="rId85" Type="http://schemas.openxmlformats.org/officeDocument/2006/relationships/hyperlink" Target="https://pbprog.ru/tk/pi-558" TargetMode="External"/><Relationship Id="rId84" Type="http://schemas.openxmlformats.org/officeDocument/2006/relationships/hyperlink" Target="https://pbprog.ru/tk/pi-557" TargetMode="External"/><Relationship Id="rId83" Type="http://schemas.openxmlformats.org/officeDocument/2006/relationships/hyperlink" Target="https://pbprog.ru/tk/pi-97" TargetMode="External"/><Relationship Id="rId82" Type="http://schemas.openxmlformats.org/officeDocument/2006/relationships/hyperlink" Target="https://pbprog.ru/tk/pi-284" TargetMode="External"/><Relationship Id="rId81" Type="http://schemas.openxmlformats.org/officeDocument/2006/relationships/hyperlink" Target="https://pbprog.ru/tk/pi-266" TargetMode="External"/><Relationship Id="rId80" Type="http://schemas.openxmlformats.org/officeDocument/2006/relationships/hyperlink" Target="https://pbprog.ru/tk/pi-1184" TargetMode="External"/><Relationship Id="rId8" Type="http://schemas.openxmlformats.org/officeDocument/2006/relationships/hyperlink" Target="https://pbprog.ru/tk/tu-496" TargetMode="External"/><Relationship Id="rId79" Type="http://schemas.openxmlformats.org/officeDocument/2006/relationships/hyperlink" Target="https://pbprog.ru/tk/pi-176" TargetMode="External"/><Relationship Id="rId78" Type="http://schemas.openxmlformats.org/officeDocument/2006/relationships/hyperlink" Target="https://pbprog.ru/tk/pi-1182" TargetMode="External"/><Relationship Id="rId77" Type="http://schemas.openxmlformats.org/officeDocument/2006/relationships/hyperlink" Target="https://pbprog.ru/tk/pi-573" TargetMode="External"/><Relationship Id="rId76" Type="http://schemas.openxmlformats.org/officeDocument/2006/relationships/hyperlink" Target="https://pbprog.ru/tk/pi-571" TargetMode="External"/><Relationship Id="rId75" Type="http://schemas.openxmlformats.org/officeDocument/2006/relationships/hyperlink" Target="https://pbprog.ru/tk/pi-565" TargetMode="External"/><Relationship Id="rId74" Type="http://schemas.openxmlformats.org/officeDocument/2006/relationships/hyperlink" Target="https://pbprog.ru/tk/pi-564" TargetMode="External"/><Relationship Id="rId73" Type="http://schemas.openxmlformats.org/officeDocument/2006/relationships/hyperlink" Target="https://pbprog.ru/tk/pi-563" TargetMode="External"/><Relationship Id="rId72" Type="http://schemas.openxmlformats.org/officeDocument/2006/relationships/hyperlink" Target="https://pbprog.ru/tk/pi-561" TargetMode="External"/><Relationship Id="rId71" Type="http://schemas.openxmlformats.org/officeDocument/2006/relationships/hyperlink" Target="https://pbprog.ru/tk/pi-562" TargetMode="External"/><Relationship Id="rId70" Type="http://schemas.openxmlformats.org/officeDocument/2006/relationships/hyperlink" Target="https://pbprog.ru/tk/pi-1219" TargetMode="External"/><Relationship Id="rId7" Type="http://schemas.openxmlformats.org/officeDocument/2006/relationships/hyperlink" Target="https://pbprog.ru/tk/pi-698" TargetMode="External"/><Relationship Id="rId69" Type="http://schemas.openxmlformats.org/officeDocument/2006/relationships/hyperlink" Target="https://pbprog.ru/tk/pi-964" TargetMode="External"/><Relationship Id="rId68" Type="http://schemas.openxmlformats.org/officeDocument/2006/relationships/hyperlink" Target="https://pbprog.ru/tk/pi-42" TargetMode="External"/><Relationship Id="rId67" Type="http://schemas.openxmlformats.org/officeDocument/2006/relationships/hyperlink" Target="https://pbprog.ru/tk/pi-256" TargetMode="External"/><Relationship Id="rId66" Type="http://schemas.openxmlformats.org/officeDocument/2006/relationships/hyperlink" Target="https://pbprog.ru/tk/pi-265" TargetMode="External"/><Relationship Id="rId65" Type="http://schemas.openxmlformats.org/officeDocument/2006/relationships/hyperlink" Target="https://pbprog.ru/tk/pi-480" TargetMode="External"/><Relationship Id="rId64" Type="http://schemas.openxmlformats.org/officeDocument/2006/relationships/hyperlink" Target="https://pbprog.ru/tk/pi-206" TargetMode="External"/><Relationship Id="rId63" Type="http://schemas.openxmlformats.org/officeDocument/2006/relationships/hyperlink" Target="https://pbprog.ru/tk/pi-229" TargetMode="External"/><Relationship Id="rId62" Type="http://schemas.openxmlformats.org/officeDocument/2006/relationships/hyperlink" Target="https://pbprog.ru/tk/t1-35" TargetMode="External"/><Relationship Id="rId61" Type="http://schemas.openxmlformats.org/officeDocument/2006/relationships/hyperlink" Target="https://pbprog.ru/tk/pi-1800" TargetMode="External"/><Relationship Id="rId60" Type="http://schemas.openxmlformats.org/officeDocument/2006/relationships/hyperlink" Target="https://pbprog.ru/tk/pi-471" TargetMode="External"/><Relationship Id="rId6" Type="http://schemas.openxmlformats.org/officeDocument/2006/relationships/hyperlink" Target="https://pbprog.ru/tk/pi-1647" TargetMode="External"/><Relationship Id="rId59" Type="http://schemas.openxmlformats.org/officeDocument/2006/relationships/hyperlink" Target="https://pbprog.ru/tk/pi-1335" TargetMode="External"/><Relationship Id="rId58" Type="http://schemas.openxmlformats.org/officeDocument/2006/relationships/hyperlink" Target="https://pbprog.ru/tk/pi-166" TargetMode="External"/><Relationship Id="rId57" Type="http://schemas.openxmlformats.org/officeDocument/2006/relationships/hyperlink" Target="https://pbprog.ru/tk/pi-1620" TargetMode="External"/><Relationship Id="rId56" Type="http://schemas.openxmlformats.org/officeDocument/2006/relationships/hyperlink" Target="https://pbprog.ru/tk/pi-1639" TargetMode="External"/><Relationship Id="rId55" Type="http://schemas.openxmlformats.org/officeDocument/2006/relationships/hyperlink" Target="https://pbprog.ru/tk/pi-244" TargetMode="External"/><Relationship Id="rId54" Type="http://schemas.openxmlformats.org/officeDocument/2006/relationships/hyperlink" Target="https://pbprog.ru/tk/pi-1275" TargetMode="External"/><Relationship Id="rId53" Type="http://schemas.openxmlformats.org/officeDocument/2006/relationships/hyperlink" Target="https://pbprog.ru/tk/pi-1159" TargetMode="External"/><Relationship Id="rId52" Type="http://schemas.openxmlformats.org/officeDocument/2006/relationships/hyperlink" Target="https://pbprog.ru/tk/pi-253" TargetMode="External"/><Relationship Id="rId51" Type="http://schemas.openxmlformats.org/officeDocument/2006/relationships/hyperlink" Target="https://pbprog.ru/tk/pi-148" TargetMode="External"/><Relationship Id="rId50" Type="http://schemas.openxmlformats.org/officeDocument/2006/relationships/hyperlink" Target="https://pbprog.ru/tk/pi-78" TargetMode="External"/><Relationship Id="rId5" Type="http://schemas.openxmlformats.org/officeDocument/2006/relationships/hyperlink" Target="https://pbprog.ru/tk/pi-39" TargetMode="External"/><Relationship Id="rId49" Type="http://schemas.openxmlformats.org/officeDocument/2006/relationships/hyperlink" Target="https://pbprog.ru/tk/pi-689" TargetMode="External"/><Relationship Id="rId48" Type="http://schemas.openxmlformats.org/officeDocument/2006/relationships/hyperlink" Target="https://pbprog.ru/tk/pi-139" TargetMode="External"/><Relationship Id="rId47" Type="http://schemas.openxmlformats.org/officeDocument/2006/relationships/hyperlink" Target="https://pbprog.ru/tk/pi-61" TargetMode="External"/><Relationship Id="rId46" Type="http://schemas.openxmlformats.org/officeDocument/2006/relationships/hyperlink" Target="https://pbprog.ru/tk/pi-396" TargetMode="External"/><Relationship Id="rId45" Type="http://schemas.openxmlformats.org/officeDocument/2006/relationships/hyperlink" Target="https://pbprog.ru/tk/pi-1643" TargetMode="External"/><Relationship Id="rId44" Type="http://schemas.openxmlformats.org/officeDocument/2006/relationships/hyperlink" Target="https://pbprog.ru/databases/foodstuffsschp/13/118.php" TargetMode="External"/><Relationship Id="rId43" Type="http://schemas.openxmlformats.org/officeDocument/2006/relationships/hyperlink" Target="https://pbprog.ru/databases/foodstuffsschp/9/19.php" TargetMode="External"/><Relationship Id="rId42" Type="http://schemas.openxmlformats.org/officeDocument/2006/relationships/hyperlink" Target="https://pbprog.ru/databases/foodstuffsschp/12/5.php" TargetMode="External"/><Relationship Id="rId41" Type="http://schemas.openxmlformats.org/officeDocument/2006/relationships/hyperlink" Target="https://pbprog.ru/databases/foodstuffsschp/12/314.php" TargetMode="External"/><Relationship Id="rId40" Type="http://schemas.openxmlformats.org/officeDocument/2006/relationships/hyperlink" Target="https://pbprog.ru/databases/foodstuffsschp/10/8.php" TargetMode="External"/><Relationship Id="rId4" Type="http://schemas.openxmlformats.org/officeDocument/2006/relationships/hyperlink" Target="https://pbprog.ru/tk/pi-1183" TargetMode="External"/><Relationship Id="rId39" Type="http://schemas.openxmlformats.org/officeDocument/2006/relationships/hyperlink" Target="https://pbprog.ru/databases/foodstuffsschp/4/152.php" TargetMode="External"/><Relationship Id="rId38" Type="http://schemas.openxmlformats.org/officeDocument/2006/relationships/hyperlink" Target="https://pbprog.ru/tk/pi-1637" TargetMode="External"/><Relationship Id="rId37" Type="http://schemas.openxmlformats.org/officeDocument/2006/relationships/hyperlink" Target="https://pbprog.ru/tk/pi-1642" TargetMode="External"/><Relationship Id="rId36" Type="http://schemas.openxmlformats.org/officeDocument/2006/relationships/hyperlink" Target="https://pbprog.ru/tk/pi-95" TargetMode="External"/><Relationship Id="rId35" Type="http://schemas.openxmlformats.org/officeDocument/2006/relationships/hyperlink" Target="https://pbprog.ru/tk/pi-369" TargetMode="External"/><Relationship Id="rId34" Type="http://schemas.openxmlformats.org/officeDocument/2006/relationships/hyperlink" Target="https://pbprog.ru/tk/pi-805" TargetMode="External"/><Relationship Id="rId33" Type="http://schemas.openxmlformats.org/officeDocument/2006/relationships/hyperlink" Target="https://pbprog.ru/tk/pi-1753" TargetMode="External"/><Relationship Id="rId32" Type="http://schemas.openxmlformats.org/officeDocument/2006/relationships/hyperlink" Target="https://pbprog.ru/tk/pi-1641" TargetMode="External"/><Relationship Id="rId31" Type="http://schemas.openxmlformats.org/officeDocument/2006/relationships/hyperlink" Target="https://pbprog.ru/tk/pi-187" TargetMode="External"/><Relationship Id="rId30" Type="http://schemas.openxmlformats.org/officeDocument/2006/relationships/hyperlink" Target="https://pbprog.ru/tk/pi-804" TargetMode="External"/><Relationship Id="rId3" Type="http://schemas.openxmlformats.org/officeDocument/2006/relationships/hyperlink" Target="https://pbprog.ru/tk/pi-484" TargetMode="External"/><Relationship Id="rId29" Type="http://schemas.openxmlformats.org/officeDocument/2006/relationships/hyperlink" Target="https://pbprog.ru/tk/pi-345" TargetMode="External"/><Relationship Id="rId28" Type="http://schemas.openxmlformats.org/officeDocument/2006/relationships/hyperlink" Target="https://pbprog.ru/tk/pi-981" TargetMode="External"/><Relationship Id="rId27" Type="http://schemas.openxmlformats.org/officeDocument/2006/relationships/hyperlink" Target="https://pbprog.ru/tk/pi-44" TargetMode="External"/><Relationship Id="rId26" Type="http://schemas.openxmlformats.org/officeDocument/2006/relationships/hyperlink" Target="https://pbprog.ru/tk/pi-1204" TargetMode="External"/><Relationship Id="rId25" Type="http://schemas.openxmlformats.org/officeDocument/2006/relationships/hyperlink" Target="javascript:void(0);" TargetMode="External"/><Relationship Id="rId24" Type="http://schemas.openxmlformats.org/officeDocument/2006/relationships/hyperlink" Target="https://pbprog.ru/tk/pi-327" TargetMode="External"/><Relationship Id="rId23" Type="http://schemas.openxmlformats.org/officeDocument/2006/relationships/hyperlink" Target="https://pbprog.ru/tk/pi-1741" TargetMode="External"/><Relationship Id="rId22" Type="http://schemas.openxmlformats.org/officeDocument/2006/relationships/hyperlink" Target="https://pbprog.ru/tk/pi-1636" TargetMode="External"/><Relationship Id="rId21" Type="http://schemas.openxmlformats.org/officeDocument/2006/relationships/hyperlink" Target="https://pbprog.ru/tk/pi-1666" TargetMode="External"/><Relationship Id="rId20" Type="http://schemas.openxmlformats.org/officeDocument/2006/relationships/hyperlink" Target="https://pbprog.ru/tk/tu-43" TargetMode="External"/><Relationship Id="rId2" Type="http://schemas.openxmlformats.org/officeDocument/2006/relationships/hyperlink" Target="https://pbprog.ru/tk/pi-1651" TargetMode="External"/><Relationship Id="rId19" Type="http://schemas.openxmlformats.org/officeDocument/2006/relationships/hyperlink" Target="https://pbprog.ru/tk/pi-1181" TargetMode="External"/><Relationship Id="rId18" Type="http://schemas.openxmlformats.org/officeDocument/2006/relationships/hyperlink" Target="https://pbprog.ru/tk/pi-153" TargetMode="External"/><Relationship Id="rId17" Type="http://schemas.openxmlformats.org/officeDocument/2006/relationships/hyperlink" Target="https://pbprog.ru/tk/pi-1179" TargetMode="External"/><Relationship Id="rId16" Type="http://schemas.openxmlformats.org/officeDocument/2006/relationships/hyperlink" Target="https://pbprog.ru/tk/pi-791" TargetMode="External"/><Relationship Id="rId15" Type="http://schemas.openxmlformats.org/officeDocument/2006/relationships/hyperlink" Target="https://pbprog.ru/tk/tu-257" TargetMode="External"/><Relationship Id="rId14" Type="http://schemas.openxmlformats.org/officeDocument/2006/relationships/hyperlink" Target="https://pbprog.ru/tk/pi-1671" TargetMode="External"/><Relationship Id="rId13" Type="http://schemas.openxmlformats.org/officeDocument/2006/relationships/hyperlink" Target="https://pbprog.ru/tk/pi-1742" TargetMode="External"/><Relationship Id="rId12" Type="http://schemas.openxmlformats.org/officeDocument/2006/relationships/hyperlink" Target="https://pbprog.ru/tk/pi-794" TargetMode="External"/><Relationship Id="rId11" Type="http://schemas.openxmlformats.org/officeDocument/2006/relationships/hyperlink" Target="https://pbprog.ru/tk/pi-102" TargetMode="External"/><Relationship Id="rId105" Type="http://schemas.openxmlformats.org/officeDocument/2006/relationships/hyperlink" Target="https://pbprog.ru/tk/pi-1224" TargetMode="External"/><Relationship Id="rId104" Type="http://schemas.openxmlformats.org/officeDocument/2006/relationships/hyperlink" Target="https://pbprog.ru/tk/pi-349" TargetMode="External"/><Relationship Id="rId103" Type="http://schemas.openxmlformats.org/officeDocument/2006/relationships/hyperlink" Target="https://pbprog.ru/tk/pi-128" TargetMode="External"/><Relationship Id="rId102" Type="http://schemas.openxmlformats.org/officeDocument/2006/relationships/hyperlink" Target="https://pbprog.ru/tk/pi-208" TargetMode="External"/><Relationship Id="rId101" Type="http://schemas.openxmlformats.org/officeDocument/2006/relationships/hyperlink" Target="http://pbprog.ru/products/programs.php?SECTION_ID=122&amp;ELEMENT_ID=555" TargetMode="External"/><Relationship Id="rId100" Type="http://schemas.openxmlformats.org/officeDocument/2006/relationships/hyperlink" Target="https://pbprog.ru/tk/pi-834" TargetMode="External"/><Relationship Id="rId10" Type="http://schemas.openxmlformats.org/officeDocument/2006/relationships/hyperlink" Target="https://pbprog.ru/tk/pi-147" TargetMode="Externa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89"/>
  <sheetViews>
    <sheetView zoomScale="80" zoomScaleNormal="80" workbookViewId="0">
      <pane xSplit="4" ySplit="6" topLeftCell="E7" activePane="bottomRight" state="frozen"/>
      <selection/>
      <selection pane="topRight"/>
      <selection pane="bottomLeft"/>
      <selection pane="bottomRight" activeCell="E16" sqref="E16:H16"/>
    </sheetView>
  </sheetViews>
  <sheetFormatPr defaultColWidth="9" defaultRowHeight="15"/>
  <cols>
    <col min="1" max="1" width="27.1428571428571" customWidth="1"/>
    <col min="2" max="2" width="5.42857142857143" customWidth="1"/>
    <col min="3" max="3" width="29.1428571428571" customWidth="1"/>
  </cols>
  <sheetData>
    <row r="2" ht="18.75" spans="2:16">
      <c r="B2" s="563" t="s">
        <v>0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2:16">
      <c r="B3" s="564" t="s">
        <v>1</v>
      </c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611"/>
    </row>
    <row r="4" spans="2:16">
      <c r="B4" s="376" t="s">
        <v>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402"/>
    </row>
    <row r="5" ht="17.1" customHeight="1" spans="2:16">
      <c r="B5" s="566" t="s">
        <v>3</v>
      </c>
      <c r="C5" s="566" t="s">
        <v>4</v>
      </c>
      <c r="D5" s="566" t="s">
        <v>5</v>
      </c>
      <c r="E5" s="598" t="s">
        <v>6</v>
      </c>
      <c r="F5" s="599"/>
      <c r="G5" s="600"/>
      <c r="H5" s="601" t="s">
        <v>7</v>
      </c>
      <c r="I5" s="612" t="s">
        <v>8</v>
      </c>
      <c r="J5" s="613"/>
      <c r="K5" s="613"/>
      <c r="L5" s="614"/>
      <c r="M5" s="612" t="s">
        <v>9</v>
      </c>
      <c r="N5" s="613"/>
      <c r="O5" s="613"/>
      <c r="P5" s="614"/>
    </row>
    <row r="6" ht="17.1" customHeight="1" spans="2:16">
      <c r="B6" s="567"/>
      <c r="C6" s="567"/>
      <c r="D6" s="567"/>
      <c r="E6" s="602" t="s">
        <v>10</v>
      </c>
      <c r="F6" s="602" t="s">
        <v>11</v>
      </c>
      <c r="G6" s="602" t="s">
        <v>12</v>
      </c>
      <c r="H6" s="603"/>
      <c r="I6" s="615" t="s">
        <v>13</v>
      </c>
      <c r="J6" s="615" t="s">
        <v>14</v>
      </c>
      <c r="K6" s="615" t="s">
        <v>15</v>
      </c>
      <c r="L6" s="615" t="s">
        <v>16</v>
      </c>
      <c r="M6" s="602" t="s">
        <v>17</v>
      </c>
      <c r="N6" s="602" t="s">
        <v>18</v>
      </c>
      <c r="O6" s="602" t="s">
        <v>19</v>
      </c>
      <c r="P6" s="615" t="s">
        <v>20</v>
      </c>
    </row>
    <row r="7" ht="17.1" customHeight="1" spans="2:16">
      <c r="B7" s="569">
        <v>253</v>
      </c>
      <c r="C7" s="544" t="s">
        <v>21</v>
      </c>
      <c r="D7" s="551">
        <v>250</v>
      </c>
      <c r="E7" s="391">
        <v>5.64</v>
      </c>
      <c r="F7" s="391">
        <v>5.84</v>
      </c>
      <c r="G7" s="409">
        <v>34</v>
      </c>
      <c r="H7" s="604">
        <v>279.4</v>
      </c>
      <c r="I7" s="604">
        <v>0.06</v>
      </c>
      <c r="J7" s="604">
        <v>1.42</v>
      </c>
      <c r="K7" s="604">
        <v>0.08</v>
      </c>
      <c r="L7" s="604">
        <v>0.28</v>
      </c>
      <c r="M7" s="607">
        <v>131</v>
      </c>
      <c r="N7" s="409">
        <v>169.4</v>
      </c>
      <c r="O7" s="607">
        <v>37.2</v>
      </c>
      <c r="P7" s="604">
        <v>0.56</v>
      </c>
    </row>
    <row r="8" ht="17.1" customHeight="1" spans="2:16">
      <c r="B8" s="569">
        <v>3</v>
      </c>
      <c r="C8" s="539" t="s">
        <v>22</v>
      </c>
      <c r="D8" s="409">
        <v>50</v>
      </c>
      <c r="E8" s="391">
        <v>4.6</v>
      </c>
      <c r="F8" s="391">
        <v>7</v>
      </c>
      <c r="G8" s="391">
        <v>14.83</v>
      </c>
      <c r="H8" s="604">
        <v>157</v>
      </c>
      <c r="I8" s="604">
        <v>0.04</v>
      </c>
      <c r="J8" s="604">
        <v>0.11</v>
      </c>
      <c r="K8" s="604">
        <v>0.06</v>
      </c>
      <c r="L8" s="604">
        <v>0.47</v>
      </c>
      <c r="M8" s="409">
        <v>96</v>
      </c>
      <c r="N8" s="607">
        <v>139.2</v>
      </c>
      <c r="O8" s="391">
        <v>9.45</v>
      </c>
      <c r="P8" s="604">
        <v>0.49</v>
      </c>
    </row>
    <row r="9" ht="17.1" customHeight="1" spans="2:16">
      <c r="B9" s="387">
        <v>943</v>
      </c>
      <c r="C9" s="390" t="s">
        <v>23</v>
      </c>
      <c r="D9" s="380">
        <v>200</v>
      </c>
      <c r="E9" s="380">
        <v>0</v>
      </c>
      <c r="F9" s="380">
        <v>0</v>
      </c>
      <c r="G9" s="380">
        <v>14.9</v>
      </c>
      <c r="H9" s="604">
        <v>59.4</v>
      </c>
      <c r="I9" s="380">
        <v>0</v>
      </c>
      <c r="J9" s="380">
        <v>0</v>
      </c>
      <c r="K9" s="380">
        <v>0</v>
      </c>
      <c r="L9" s="380">
        <v>0</v>
      </c>
      <c r="M9" s="380">
        <v>12</v>
      </c>
      <c r="N9" s="380">
        <v>8</v>
      </c>
      <c r="O9" s="380">
        <v>6</v>
      </c>
      <c r="P9" s="606">
        <v>0.8</v>
      </c>
    </row>
    <row r="10" ht="17.1" customHeight="1" spans="2:16">
      <c r="B10" s="554"/>
      <c r="C10" s="546" t="s">
        <v>24</v>
      </c>
      <c r="D10" s="570">
        <f>D7+D8+D9</f>
        <v>500</v>
      </c>
      <c r="E10" s="605">
        <f>E7+E8+E9</f>
        <v>10.24</v>
      </c>
      <c r="F10" s="605">
        <f t="shared" ref="F10:P10" si="0">F7+F8+F9</f>
        <v>12.84</v>
      </c>
      <c r="G10" s="605">
        <f t="shared" si="0"/>
        <v>63.73</v>
      </c>
      <c r="H10" s="605">
        <f t="shared" si="0"/>
        <v>495.8</v>
      </c>
      <c r="I10" s="605">
        <f t="shared" si="0"/>
        <v>0.1</v>
      </c>
      <c r="J10" s="605">
        <f t="shared" si="0"/>
        <v>1.53</v>
      </c>
      <c r="K10" s="605">
        <f t="shared" si="0"/>
        <v>0.14</v>
      </c>
      <c r="L10" s="605">
        <f t="shared" si="0"/>
        <v>0.75</v>
      </c>
      <c r="M10" s="605">
        <f t="shared" si="0"/>
        <v>239</v>
      </c>
      <c r="N10" s="605">
        <f t="shared" si="0"/>
        <v>316.6</v>
      </c>
      <c r="O10" s="605">
        <f t="shared" si="0"/>
        <v>52.65</v>
      </c>
      <c r="P10" s="605">
        <f t="shared" si="0"/>
        <v>1.85</v>
      </c>
    </row>
    <row r="11" ht="17.1" customHeight="1" spans="2:16">
      <c r="B11" s="571" t="s">
        <v>25</v>
      </c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</row>
    <row r="12" ht="17.1" customHeight="1" spans="2:16">
      <c r="B12" s="569">
        <v>61</v>
      </c>
      <c r="C12" s="544" t="s">
        <v>26</v>
      </c>
      <c r="D12" s="409">
        <v>250</v>
      </c>
      <c r="E12" s="391">
        <v>2.5</v>
      </c>
      <c r="F12" s="391">
        <v>2.8</v>
      </c>
      <c r="G12" s="391">
        <v>17</v>
      </c>
      <c r="H12" s="391">
        <v>103.25</v>
      </c>
      <c r="I12" s="391">
        <v>0.1</v>
      </c>
      <c r="J12" s="391">
        <v>8.25</v>
      </c>
      <c r="K12" s="391"/>
      <c r="L12" s="391"/>
      <c r="M12" s="391">
        <v>25.9</v>
      </c>
      <c r="N12" s="391"/>
      <c r="O12" s="391"/>
      <c r="P12" s="391">
        <v>1.025</v>
      </c>
    </row>
    <row r="13" ht="17.1" customHeight="1" spans="2:16">
      <c r="B13" s="387">
        <v>643</v>
      </c>
      <c r="C13" s="390" t="s">
        <v>27</v>
      </c>
      <c r="D13" s="380">
        <v>100</v>
      </c>
      <c r="E13" s="380">
        <v>12.17</v>
      </c>
      <c r="F13" s="380">
        <v>10.6</v>
      </c>
      <c r="G13" s="380">
        <v>12.64</v>
      </c>
      <c r="H13" s="604">
        <v>181.6</v>
      </c>
      <c r="I13" s="606">
        <v>0.082</v>
      </c>
      <c r="J13" s="606">
        <v>2.1</v>
      </c>
      <c r="K13" s="606">
        <v>0.65</v>
      </c>
      <c r="L13" s="606">
        <v>0.13</v>
      </c>
      <c r="M13" s="380">
        <v>15.3</v>
      </c>
      <c r="N13" s="380">
        <v>120.6</v>
      </c>
      <c r="O13" s="606">
        <v>27.6</v>
      </c>
      <c r="P13" s="606">
        <v>1.744</v>
      </c>
    </row>
    <row r="14" ht="17.1" customHeight="1" spans="2:16">
      <c r="B14" s="387">
        <v>694</v>
      </c>
      <c r="C14" s="386" t="s">
        <v>28</v>
      </c>
      <c r="D14" s="380">
        <v>200</v>
      </c>
      <c r="E14" s="380">
        <v>2.9</v>
      </c>
      <c r="F14" s="380">
        <v>7</v>
      </c>
      <c r="G14" s="380">
        <v>26.8</v>
      </c>
      <c r="H14" s="606">
        <v>212.1</v>
      </c>
      <c r="I14" s="606">
        <v>0.163</v>
      </c>
      <c r="J14" s="606">
        <v>34.4</v>
      </c>
      <c r="K14" s="606">
        <v>0.083</v>
      </c>
      <c r="L14" s="606">
        <v>0.1</v>
      </c>
      <c r="M14" s="380">
        <v>49.6</v>
      </c>
      <c r="N14" s="380">
        <v>115.2</v>
      </c>
      <c r="O14" s="380">
        <v>39.4</v>
      </c>
      <c r="P14" s="606">
        <v>1.425</v>
      </c>
    </row>
    <row r="15" ht="17.1" customHeight="1" spans="2:16">
      <c r="B15" s="387">
        <v>79</v>
      </c>
      <c r="C15" s="386" t="s">
        <v>29</v>
      </c>
      <c r="D15" s="380">
        <v>90</v>
      </c>
      <c r="E15" s="380">
        <v>2</v>
      </c>
      <c r="F15" s="380">
        <v>8</v>
      </c>
      <c r="G15" s="380">
        <v>9.83</v>
      </c>
      <c r="H15" s="604">
        <v>76.3</v>
      </c>
      <c r="I15" s="606">
        <v>0.053</v>
      </c>
      <c r="J15" s="606">
        <v>39.95</v>
      </c>
      <c r="K15" s="606">
        <v>0.916</v>
      </c>
      <c r="L15" s="606">
        <v>3.35</v>
      </c>
      <c r="M15" s="380">
        <v>43.1</v>
      </c>
      <c r="N15" s="380">
        <v>30</v>
      </c>
      <c r="O15" s="380">
        <v>16.4</v>
      </c>
      <c r="P15" s="606">
        <v>0.924</v>
      </c>
    </row>
    <row r="16" ht="17.1" customHeight="1" spans="2:16">
      <c r="B16" s="118"/>
      <c r="C16" s="537" t="s">
        <v>30</v>
      </c>
      <c r="D16" s="538">
        <v>250</v>
      </c>
      <c r="E16" s="537">
        <v>0.05</v>
      </c>
      <c r="F16" s="537">
        <v>0</v>
      </c>
      <c r="G16" s="537">
        <v>14.93</v>
      </c>
      <c r="H16" s="537">
        <v>217</v>
      </c>
      <c r="I16" s="537">
        <v>0.087</v>
      </c>
      <c r="J16" s="396">
        <v>0.04</v>
      </c>
      <c r="K16" s="396">
        <v>0.225</v>
      </c>
      <c r="L16" s="396">
        <v>0.0018</v>
      </c>
      <c r="M16" s="396">
        <v>0.04</v>
      </c>
      <c r="N16" s="396">
        <v>0.014</v>
      </c>
      <c r="O16" s="396">
        <v>0.01</v>
      </c>
      <c r="P16" s="396">
        <v>0.1</v>
      </c>
    </row>
    <row r="17" ht="17.1" customHeight="1" spans="2:16">
      <c r="B17" s="387">
        <v>882</v>
      </c>
      <c r="C17" s="380" t="s">
        <v>31</v>
      </c>
      <c r="D17" s="409">
        <v>200</v>
      </c>
      <c r="E17" s="607">
        <v>0.4</v>
      </c>
      <c r="F17" s="380">
        <v>0</v>
      </c>
      <c r="G17" s="409">
        <v>30</v>
      </c>
      <c r="H17" s="604">
        <v>156</v>
      </c>
      <c r="I17" s="380">
        <v>0</v>
      </c>
      <c r="J17" s="616">
        <v>4.4</v>
      </c>
      <c r="K17" s="604">
        <v>0.04</v>
      </c>
      <c r="L17" s="380">
        <v>0</v>
      </c>
      <c r="M17" s="409">
        <v>22</v>
      </c>
      <c r="N17" s="409">
        <v>18</v>
      </c>
      <c r="O17" s="409">
        <v>6</v>
      </c>
      <c r="P17" s="616">
        <v>0.2</v>
      </c>
    </row>
    <row r="18" ht="17.1" customHeight="1" spans="2:16">
      <c r="B18" s="387"/>
      <c r="C18" s="539" t="s">
        <v>32</v>
      </c>
      <c r="D18" s="409">
        <v>60</v>
      </c>
      <c r="E18" s="391">
        <v>4.2</v>
      </c>
      <c r="F18" s="391">
        <v>0.66</v>
      </c>
      <c r="G18" s="391">
        <v>24.18</v>
      </c>
      <c r="H18" s="604">
        <v>115.8</v>
      </c>
      <c r="I18" s="604">
        <v>0.06</v>
      </c>
      <c r="J18" s="380">
        <v>0</v>
      </c>
      <c r="K18" s="380">
        <v>0</v>
      </c>
      <c r="L18" s="380">
        <v>0</v>
      </c>
      <c r="M18" s="391">
        <v>7.2</v>
      </c>
      <c r="N18" s="380">
        <v>0</v>
      </c>
      <c r="O18" s="380">
        <v>0</v>
      </c>
      <c r="P18" s="604">
        <v>1.74</v>
      </c>
    </row>
    <row r="19" ht="17.1" customHeight="1" spans="2:16">
      <c r="B19" s="573"/>
      <c r="C19" s="537" t="s">
        <v>33</v>
      </c>
      <c r="D19" s="538">
        <v>15</v>
      </c>
      <c r="E19" s="380">
        <v>3.27</v>
      </c>
      <c r="F19" s="391">
        <v>2.36</v>
      </c>
      <c r="G19" s="380">
        <v>7.81</v>
      </c>
      <c r="H19" s="604">
        <v>120.4</v>
      </c>
      <c r="I19" s="606">
        <v>0.046</v>
      </c>
      <c r="J19" s="606">
        <v>0.44</v>
      </c>
      <c r="K19" s="606">
        <v>0.0288</v>
      </c>
      <c r="L19" s="606">
        <v>0.12</v>
      </c>
      <c r="M19" s="380">
        <v>37.29</v>
      </c>
      <c r="N19" s="380">
        <v>173.09</v>
      </c>
      <c r="O19" s="606">
        <v>37.28</v>
      </c>
      <c r="P19" s="606">
        <v>0.442</v>
      </c>
    </row>
    <row r="20" ht="17.1" customHeight="1" spans="2:16">
      <c r="B20" s="574"/>
      <c r="C20" s="541" t="s">
        <v>34</v>
      </c>
      <c r="D20" s="575">
        <f>D13+D14+D15+D16+D17+D18+D19</f>
        <v>915</v>
      </c>
      <c r="E20" s="608">
        <f>E13+E14+E15+E16+E17+E18+E19</f>
        <v>24.99</v>
      </c>
      <c r="F20" s="608">
        <f t="shared" ref="F20:P20" si="1">F13+F14+F15+F16+F17+F18+F19</f>
        <v>28.62</v>
      </c>
      <c r="G20" s="608">
        <f t="shared" si="1"/>
        <v>126.19</v>
      </c>
      <c r="H20" s="608">
        <f t="shared" si="1"/>
        <v>1079.2</v>
      </c>
      <c r="I20" s="608">
        <f t="shared" si="1"/>
        <v>0.491</v>
      </c>
      <c r="J20" s="608">
        <f t="shared" si="1"/>
        <v>81.33</v>
      </c>
      <c r="K20" s="608">
        <f t="shared" si="1"/>
        <v>1.9428</v>
      </c>
      <c r="L20" s="608">
        <f t="shared" si="1"/>
        <v>3.7018</v>
      </c>
      <c r="M20" s="608">
        <f t="shared" si="1"/>
        <v>174.53</v>
      </c>
      <c r="N20" s="608">
        <f t="shared" si="1"/>
        <v>456.904</v>
      </c>
      <c r="O20" s="608">
        <f t="shared" si="1"/>
        <v>126.69</v>
      </c>
      <c r="P20" s="608">
        <f t="shared" si="1"/>
        <v>6.575</v>
      </c>
    </row>
    <row r="21" ht="17.1" customHeight="1" spans="2:16">
      <c r="B21" s="554"/>
      <c r="C21" s="546" t="s">
        <v>35</v>
      </c>
      <c r="D21" s="576">
        <f>D10+D20</f>
        <v>1415</v>
      </c>
      <c r="E21" s="605">
        <f>E10+E20</f>
        <v>35.23</v>
      </c>
      <c r="F21" s="605">
        <f t="shared" ref="F21:P21" si="2">F10+F20</f>
        <v>41.46</v>
      </c>
      <c r="G21" s="605">
        <f t="shared" si="2"/>
        <v>189.92</v>
      </c>
      <c r="H21" s="605">
        <f t="shared" si="2"/>
        <v>1575</v>
      </c>
      <c r="I21" s="605">
        <f t="shared" si="2"/>
        <v>0.591</v>
      </c>
      <c r="J21" s="605">
        <f t="shared" si="2"/>
        <v>82.86</v>
      </c>
      <c r="K21" s="605">
        <f t="shared" si="2"/>
        <v>2.0828</v>
      </c>
      <c r="L21" s="605">
        <f t="shared" si="2"/>
        <v>4.4518</v>
      </c>
      <c r="M21" s="605">
        <f t="shared" si="2"/>
        <v>413.53</v>
      </c>
      <c r="N21" s="605">
        <f t="shared" si="2"/>
        <v>773.504</v>
      </c>
      <c r="O21" s="605">
        <f t="shared" si="2"/>
        <v>179.34</v>
      </c>
      <c r="P21" s="605">
        <f t="shared" si="2"/>
        <v>8.425</v>
      </c>
    </row>
    <row r="22" ht="17.1" customHeight="1" spans="2:16">
      <c r="B22" s="564" t="s">
        <v>36</v>
      </c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611"/>
    </row>
    <row r="23" ht="17.1" customHeight="1" spans="2:16">
      <c r="B23" s="376" t="s">
        <v>2</v>
      </c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402"/>
    </row>
    <row r="24" ht="17.1" customHeight="1" spans="2:16">
      <c r="B24" s="387">
        <v>305</v>
      </c>
      <c r="C24" s="390" t="s">
        <v>37</v>
      </c>
      <c r="D24" s="538">
        <v>100</v>
      </c>
      <c r="E24" s="380">
        <v>12.65</v>
      </c>
      <c r="F24" s="380">
        <v>15.35</v>
      </c>
      <c r="G24" s="380">
        <v>24.6</v>
      </c>
      <c r="H24" s="604">
        <v>301.77</v>
      </c>
      <c r="I24" s="606">
        <v>0.12</v>
      </c>
      <c r="J24" s="606">
        <v>0.36</v>
      </c>
      <c r="K24" s="606">
        <v>0.27</v>
      </c>
      <c r="L24" s="606">
        <v>1.065</v>
      </c>
      <c r="M24" s="380">
        <v>102.36</v>
      </c>
      <c r="N24" s="380">
        <v>180.3</v>
      </c>
      <c r="O24" s="606">
        <v>19.41</v>
      </c>
      <c r="P24" s="606">
        <v>2.295</v>
      </c>
    </row>
    <row r="25" ht="17.1" customHeight="1" spans="2:16">
      <c r="B25" s="569">
        <v>3</v>
      </c>
      <c r="C25" s="539" t="s">
        <v>38</v>
      </c>
      <c r="D25" s="556" t="s">
        <v>39</v>
      </c>
      <c r="E25" s="391">
        <v>4.6</v>
      </c>
      <c r="F25" s="391">
        <v>7</v>
      </c>
      <c r="G25" s="391">
        <v>14.83</v>
      </c>
      <c r="H25" s="604">
        <v>157</v>
      </c>
      <c r="I25" s="604">
        <v>0.04</v>
      </c>
      <c r="J25" s="604">
        <v>0.11</v>
      </c>
      <c r="K25" s="604">
        <v>0.06</v>
      </c>
      <c r="L25" s="604">
        <v>0.47</v>
      </c>
      <c r="M25" s="409">
        <v>96</v>
      </c>
      <c r="N25" s="607">
        <v>139.2</v>
      </c>
      <c r="O25" s="391">
        <v>9.45</v>
      </c>
      <c r="P25" s="604">
        <v>0.49</v>
      </c>
    </row>
    <row r="26" ht="17.1" customHeight="1" spans="2:16">
      <c r="B26" s="387">
        <v>943</v>
      </c>
      <c r="C26" s="390" t="s">
        <v>23</v>
      </c>
      <c r="D26" s="380">
        <v>200</v>
      </c>
      <c r="E26" s="380">
        <v>0</v>
      </c>
      <c r="F26" s="380">
        <v>0</v>
      </c>
      <c r="G26" s="380">
        <v>14.9</v>
      </c>
      <c r="H26" s="604">
        <v>59.4</v>
      </c>
      <c r="I26" s="380">
        <v>0</v>
      </c>
      <c r="J26" s="380">
        <v>0</v>
      </c>
      <c r="K26" s="380">
        <v>0</v>
      </c>
      <c r="L26" s="380">
        <v>0</v>
      </c>
      <c r="M26" s="380">
        <v>12</v>
      </c>
      <c r="N26" s="380">
        <v>8</v>
      </c>
      <c r="O26" s="380">
        <v>6</v>
      </c>
      <c r="P26" s="606">
        <v>0.8</v>
      </c>
    </row>
    <row r="27" ht="17.1" customHeight="1" spans="2:16">
      <c r="B27" s="574"/>
      <c r="C27" s="541" t="s">
        <v>34</v>
      </c>
      <c r="D27" s="569">
        <f>D24+D26+50+10+15</f>
        <v>375</v>
      </c>
      <c r="E27" s="608">
        <f>E24+E25+E26</f>
        <v>17.25</v>
      </c>
      <c r="F27" s="608">
        <f t="shared" ref="F27:P27" si="3">F24+F25+F26</f>
        <v>22.35</v>
      </c>
      <c r="G27" s="608">
        <f t="shared" si="3"/>
        <v>54.33</v>
      </c>
      <c r="H27" s="608">
        <f t="shared" si="3"/>
        <v>518.17</v>
      </c>
      <c r="I27" s="608">
        <f t="shared" si="3"/>
        <v>0.16</v>
      </c>
      <c r="J27" s="608">
        <f t="shared" si="3"/>
        <v>0.47</v>
      </c>
      <c r="K27" s="608">
        <f t="shared" si="3"/>
        <v>0.33</v>
      </c>
      <c r="L27" s="608">
        <f t="shared" si="3"/>
        <v>1.535</v>
      </c>
      <c r="M27" s="608">
        <f t="shared" si="3"/>
        <v>210.36</v>
      </c>
      <c r="N27" s="608">
        <f t="shared" si="3"/>
        <v>327.5</v>
      </c>
      <c r="O27" s="608">
        <f t="shared" si="3"/>
        <v>34.86</v>
      </c>
      <c r="P27" s="608">
        <f t="shared" si="3"/>
        <v>3.585</v>
      </c>
    </row>
    <row r="28" ht="17.1" customHeight="1" spans="2:16">
      <c r="B28" s="571" t="s">
        <v>25</v>
      </c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</row>
    <row r="29" ht="17.1" customHeight="1" spans="2:16">
      <c r="B29" s="387">
        <v>187</v>
      </c>
      <c r="C29" s="386" t="s">
        <v>40</v>
      </c>
      <c r="D29" s="380" t="s">
        <v>41</v>
      </c>
      <c r="E29" s="380">
        <v>2.23</v>
      </c>
      <c r="F29" s="380">
        <v>8</v>
      </c>
      <c r="G29" s="380">
        <v>14.49</v>
      </c>
      <c r="H29" s="606">
        <v>117.52</v>
      </c>
      <c r="I29" s="606">
        <v>0.082</v>
      </c>
      <c r="J29" s="606">
        <v>32.66</v>
      </c>
      <c r="K29" s="606">
        <v>1.161</v>
      </c>
      <c r="L29" s="606">
        <v>0.4</v>
      </c>
      <c r="M29" s="380">
        <v>45.1</v>
      </c>
      <c r="N29" s="380">
        <v>51.6</v>
      </c>
      <c r="O29" s="380">
        <v>21.9</v>
      </c>
      <c r="P29" s="606">
        <v>5.52</v>
      </c>
    </row>
    <row r="30" ht="17.1" customHeight="1" spans="2:16">
      <c r="B30" s="387">
        <v>486</v>
      </c>
      <c r="C30" s="386" t="s">
        <v>42</v>
      </c>
      <c r="D30" s="380">
        <v>120</v>
      </c>
      <c r="E30" s="380">
        <v>13.04</v>
      </c>
      <c r="F30" s="380">
        <v>8</v>
      </c>
      <c r="G30" s="380">
        <v>8.16</v>
      </c>
      <c r="H30" s="606">
        <v>164.09</v>
      </c>
      <c r="I30" s="606">
        <v>0.162</v>
      </c>
      <c r="J30" s="606">
        <v>10.425</v>
      </c>
      <c r="K30" s="606">
        <v>4.59</v>
      </c>
      <c r="L30" s="606">
        <v>1.72</v>
      </c>
      <c r="M30" s="380">
        <v>35.4</v>
      </c>
      <c r="N30" s="380">
        <v>42.6</v>
      </c>
      <c r="O30" s="380">
        <v>98.7</v>
      </c>
      <c r="P30" s="606">
        <v>2.29</v>
      </c>
    </row>
    <row r="31" ht="17.1" customHeight="1" spans="2:16">
      <c r="B31" s="387">
        <v>124</v>
      </c>
      <c r="C31" s="386" t="s">
        <v>43</v>
      </c>
      <c r="D31" s="380">
        <v>180</v>
      </c>
      <c r="E31" s="380">
        <v>5.6</v>
      </c>
      <c r="F31" s="380">
        <v>5.86</v>
      </c>
      <c r="G31" s="380">
        <v>35.86</v>
      </c>
      <c r="H31" s="391">
        <v>222.66</v>
      </c>
      <c r="I31" s="380">
        <v>0.06</v>
      </c>
      <c r="J31" s="380">
        <v>1.14</v>
      </c>
      <c r="K31" s="380"/>
      <c r="L31" s="380"/>
      <c r="M31" s="380">
        <v>77.68</v>
      </c>
      <c r="N31" s="380"/>
      <c r="O31" s="380"/>
      <c r="P31" s="380">
        <v>1.74</v>
      </c>
    </row>
    <row r="32" ht="17.1" customHeight="1" spans="2:16">
      <c r="B32" s="569">
        <v>17</v>
      </c>
      <c r="C32" s="544" t="s">
        <v>44</v>
      </c>
      <c r="D32" s="380">
        <v>100</v>
      </c>
      <c r="E32" s="380">
        <v>5.36</v>
      </c>
      <c r="F32" s="380">
        <v>6.75</v>
      </c>
      <c r="G32" s="380">
        <v>8.92</v>
      </c>
      <c r="H32" s="606">
        <v>66.47</v>
      </c>
      <c r="I32" s="606">
        <v>0.0373</v>
      </c>
      <c r="J32" s="606">
        <v>13.3066</v>
      </c>
      <c r="K32" s="606">
        <v>0</v>
      </c>
      <c r="L32" s="606">
        <v>0</v>
      </c>
      <c r="M32" s="380">
        <v>18.7919</v>
      </c>
      <c r="N32" s="380">
        <v>32.76</v>
      </c>
      <c r="O32" s="380">
        <v>0</v>
      </c>
      <c r="P32" s="606">
        <v>0.5723</v>
      </c>
    </row>
    <row r="33" ht="17.1" customHeight="1" spans="2:16">
      <c r="B33" s="387">
        <v>496</v>
      </c>
      <c r="C33" s="380" t="s">
        <v>45</v>
      </c>
      <c r="D33" s="409">
        <v>200</v>
      </c>
      <c r="E33" s="380">
        <v>3.6</v>
      </c>
      <c r="F33" s="380">
        <v>3.3</v>
      </c>
      <c r="G33" s="380">
        <v>25</v>
      </c>
      <c r="H33" s="604">
        <v>144</v>
      </c>
      <c r="I33" s="606">
        <v>0.04</v>
      </c>
      <c r="J33" s="606">
        <v>1.3</v>
      </c>
      <c r="K33" s="606">
        <v>0</v>
      </c>
      <c r="L33" s="606">
        <v>0</v>
      </c>
      <c r="M33" s="380">
        <v>124</v>
      </c>
      <c r="N33" s="380">
        <v>110</v>
      </c>
      <c r="O33" s="606">
        <v>27</v>
      </c>
      <c r="P33" s="606">
        <v>0.8</v>
      </c>
    </row>
    <row r="34" ht="17.1" customHeight="1" spans="2:16">
      <c r="B34" s="387"/>
      <c r="C34" s="539" t="s">
        <v>32</v>
      </c>
      <c r="D34" s="409">
        <v>60</v>
      </c>
      <c r="E34" s="391">
        <v>4.2</v>
      </c>
      <c r="F34" s="391">
        <v>0.66</v>
      </c>
      <c r="G34" s="391">
        <v>24.18</v>
      </c>
      <c r="H34" s="604">
        <v>115.8</v>
      </c>
      <c r="I34" s="604">
        <v>0.06</v>
      </c>
      <c r="J34" s="380">
        <v>0</v>
      </c>
      <c r="K34" s="380">
        <v>0</v>
      </c>
      <c r="L34" s="380">
        <v>0</v>
      </c>
      <c r="M34" s="391">
        <v>7.2</v>
      </c>
      <c r="N34" s="380">
        <v>0</v>
      </c>
      <c r="O34" s="380">
        <v>0</v>
      </c>
      <c r="P34" s="604">
        <v>1.74</v>
      </c>
    </row>
    <row r="35" ht="17.1" customHeight="1" spans="2:16">
      <c r="B35" s="537"/>
      <c r="C35" s="537" t="s">
        <v>46</v>
      </c>
      <c r="D35" s="538">
        <v>250</v>
      </c>
      <c r="E35" s="537">
        <v>0.08</v>
      </c>
      <c r="F35" s="537">
        <v>0</v>
      </c>
      <c r="G35" s="537">
        <v>15.4</v>
      </c>
      <c r="H35" s="537">
        <v>240</v>
      </c>
      <c r="I35" s="537">
        <v>0</v>
      </c>
      <c r="J35" s="392">
        <v>0.00043</v>
      </c>
      <c r="K35" s="392">
        <v>0.0001</v>
      </c>
      <c r="L35" s="392">
        <v>0.0001</v>
      </c>
      <c r="M35" s="392">
        <v>0.009</v>
      </c>
      <c r="N35" s="392">
        <v>0.0022</v>
      </c>
      <c r="O35" s="392">
        <v>0.007</v>
      </c>
      <c r="P35" s="392">
        <v>2e-5</v>
      </c>
    </row>
    <row r="36" ht="17.1" customHeight="1" spans="2:16">
      <c r="B36" s="120"/>
      <c r="C36" s="537" t="s">
        <v>33</v>
      </c>
      <c r="D36" s="538">
        <v>15</v>
      </c>
      <c r="E36" s="380">
        <v>3.27</v>
      </c>
      <c r="F36" s="391">
        <v>2.36</v>
      </c>
      <c r="G36" s="380">
        <v>7.81</v>
      </c>
      <c r="H36" s="604">
        <v>120.4</v>
      </c>
      <c r="I36" s="606">
        <v>0.046</v>
      </c>
      <c r="J36" s="606">
        <v>0.44</v>
      </c>
      <c r="K36" s="606">
        <v>0.0288</v>
      </c>
      <c r="L36" s="606">
        <v>0.12</v>
      </c>
      <c r="M36" s="380">
        <v>37.29</v>
      </c>
      <c r="N36" s="380">
        <v>173.09</v>
      </c>
      <c r="O36" s="606">
        <v>37.28</v>
      </c>
      <c r="P36" s="606">
        <v>0.442</v>
      </c>
    </row>
    <row r="37" ht="17.1" customHeight="1" spans="2:16">
      <c r="B37" s="574"/>
      <c r="C37" s="541" t="s">
        <v>34</v>
      </c>
      <c r="D37" s="570">
        <f>D30+D31+D32+D33+D34+D35+D36+260</f>
        <v>1185</v>
      </c>
      <c r="E37" s="609">
        <f>E29+E30+E31+E32+E33+E34+E35+E36</f>
        <v>37.38</v>
      </c>
      <c r="F37" s="609">
        <f t="shared" ref="F37:P37" si="4">F29+F30+F31+F32+F33+F34+F35+F36</f>
        <v>34.93</v>
      </c>
      <c r="G37" s="609">
        <f t="shared" si="4"/>
        <v>139.82</v>
      </c>
      <c r="H37" s="609">
        <f t="shared" si="4"/>
        <v>1190.94</v>
      </c>
      <c r="I37" s="609">
        <f t="shared" si="4"/>
        <v>0.4873</v>
      </c>
      <c r="J37" s="609">
        <f t="shared" si="4"/>
        <v>59.27203</v>
      </c>
      <c r="K37" s="609">
        <f t="shared" si="4"/>
        <v>5.7799</v>
      </c>
      <c r="L37" s="609">
        <f t="shared" si="4"/>
        <v>2.2401</v>
      </c>
      <c r="M37" s="609">
        <f t="shared" si="4"/>
        <v>345.4709</v>
      </c>
      <c r="N37" s="609">
        <f t="shared" si="4"/>
        <v>410.0522</v>
      </c>
      <c r="O37" s="609">
        <f t="shared" si="4"/>
        <v>184.887</v>
      </c>
      <c r="P37" s="609">
        <f t="shared" si="4"/>
        <v>13.10432</v>
      </c>
    </row>
    <row r="38" ht="17.1" customHeight="1" spans="2:16">
      <c r="B38" s="554"/>
      <c r="C38" s="546" t="s">
        <v>35</v>
      </c>
      <c r="D38" s="570">
        <f>D37+D27</f>
        <v>1560</v>
      </c>
      <c r="E38" s="570">
        <f t="shared" ref="E38:P38" si="5">E37+E27</f>
        <v>54.63</v>
      </c>
      <c r="F38" s="570">
        <f t="shared" si="5"/>
        <v>57.28</v>
      </c>
      <c r="G38" s="570">
        <f t="shared" si="5"/>
        <v>194.15</v>
      </c>
      <c r="H38" s="570">
        <f t="shared" si="5"/>
        <v>1709.11</v>
      </c>
      <c r="I38" s="570">
        <f t="shared" si="5"/>
        <v>0.6473</v>
      </c>
      <c r="J38" s="570">
        <f t="shared" si="5"/>
        <v>59.74203</v>
      </c>
      <c r="K38" s="570">
        <f t="shared" si="5"/>
        <v>6.1099</v>
      </c>
      <c r="L38" s="570">
        <f t="shared" si="5"/>
        <v>3.7751</v>
      </c>
      <c r="M38" s="570">
        <f t="shared" si="5"/>
        <v>555.8309</v>
      </c>
      <c r="N38" s="570">
        <f t="shared" si="5"/>
        <v>737.5522</v>
      </c>
      <c r="O38" s="570">
        <f t="shared" si="5"/>
        <v>219.747</v>
      </c>
      <c r="P38" s="570">
        <f t="shared" si="5"/>
        <v>16.68932</v>
      </c>
    </row>
    <row r="39" ht="17.1" customHeight="1" spans="2:16">
      <c r="B39" s="577" t="s">
        <v>47</v>
      </c>
      <c r="C39" s="577"/>
      <c r="D39" s="577"/>
      <c r="E39" s="577"/>
      <c r="F39" s="577"/>
      <c r="G39" s="577"/>
      <c r="H39" s="577"/>
      <c r="I39" s="577"/>
      <c r="J39" s="577"/>
      <c r="K39" s="577"/>
      <c r="L39" s="577"/>
      <c r="M39" s="577"/>
      <c r="N39" s="577"/>
      <c r="O39" s="577"/>
      <c r="P39" s="577"/>
    </row>
    <row r="40" ht="17.1" customHeight="1" spans="2:16">
      <c r="B40" s="578" t="s">
        <v>2</v>
      </c>
      <c r="C40" s="578"/>
      <c r="D40" s="578"/>
      <c r="E40" s="578"/>
      <c r="F40" s="578"/>
      <c r="G40" s="578"/>
      <c r="H40" s="578"/>
      <c r="I40" s="578"/>
      <c r="J40" s="578"/>
      <c r="K40" s="578"/>
      <c r="L40" s="578"/>
      <c r="M40" s="578"/>
      <c r="N40" s="578"/>
      <c r="O40" s="578"/>
      <c r="P40" s="578"/>
    </row>
    <row r="41" ht="17.1" customHeight="1" spans="2:16">
      <c r="B41" s="387">
        <v>275</v>
      </c>
      <c r="C41" s="390" t="s">
        <v>48</v>
      </c>
      <c r="D41" s="380">
        <v>120</v>
      </c>
      <c r="E41" s="380">
        <v>8.31</v>
      </c>
      <c r="F41" s="380">
        <v>11.475</v>
      </c>
      <c r="G41" s="380">
        <v>0.3</v>
      </c>
      <c r="H41" s="604">
        <v>195</v>
      </c>
      <c r="I41" s="606">
        <v>0.15</v>
      </c>
      <c r="J41" s="606">
        <v>0</v>
      </c>
      <c r="K41" s="606">
        <v>0</v>
      </c>
      <c r="L41" s="606">
        <v>0</v>
      </c>
      <c r="M41" s="380">
        <v>26.25</v>
      </c>
      <c r="N41" s="380">
        <v>0</v>
      </c>
      <c r="O41" s="380">
        <v>0</v>
      </c>
      <c r="P41" s="606">
        <v>1.35</v>
      </c>
    </row>
    <row r="42" ht="17.1" customHeight="1" spans="2:16">
      <c r="B42" s="387">
        <v>165</v>
      </c>
      <c r="C42" s="534" t="s">
        <v>49</v>
      </c>
      <c r="D42" s="380">
        <v>150</v>
      </c>
      <c r="E42" s="380">
        <v>6.4</v>
      </c>
      <c r="F42" s="380">
        <v>5.22</v>
      </c>
      <c r="G42" s="380">
        <v>34.74</v>
      </c>
      <c r="H42" s="604">
        <v>223.2</v>
      </c>
      <c r="I42" s="606">
        <v>0.18</v>
      </c>
      <c r="J42" s="380">
        <v>0</v>
      </c>
      <c r="K42" s="380">
        <v>0</v>
      </c>
      <c r="L42" s="380">
        <v>0</v>
      </c>
      <c r="M42" s="380">
        <v>12.945</v>
      </c>
      <c r="N42" s="380">
        <v>0</v>
      </c>
      <c r="O42" s="380">
        <v>0</v>
      </c>
      <c r="P42" s="606">
        <v>4.2</v>
      </c>
    </row>
    <row r="43" ht="17.1" customHeight="1" spans="2:16">
      <c r="B43" s="387"/>
      <c r="C43" s="386" t="s">
        <v>50</v>
      </c>
      <c r="D43" s="380">
        <v>200</v>
      </c>
      <c r="E43" s="386">
        <v>6.58</v>
      </c>
      <c r="F43" s="386">
        <v>4</v>
      </c>
      <c r="G43" s="386">
        <v>9.42</v>
      </c>
      <c r="H43" s="604">
        <v>120</v>
      </c>
      <c r="I43" s="537">
        <v>0.04</v>
      </c>
      <c r="J43" s="537">
        <v>1.2</v>
      </c>
      <c r="K43" s="537">
        <v>0.04</v>
      </c>
      <c r="L43" s="396">
        <v>0</v>
      </c>
      <c r="M43" s="386">
        <v>184</v>
      </c>
      <c r="N43" s="386">
        <v>248.2</v>
      </c>
      <c r="O43" s="537">
        <v>28</v>
      </c>
      <c r="P43" s="537">
        <v>0.2</v>
      </c>
    </row>
    <row r="44" ht="17.1" customHeight="1" spans="2:16">
      <c r="B44" s="387"/>
      <c r="C44" s="390" t="s">
        <v>51</v>
      </c>
      <c r="D44" s="380">
        <v>50</v>
      </c>
      <c r="E44" s="380">
        <v>0.64</v>
      </c>
      <c r="F44" s="380">
        <v>0.3</v>
      </c>
      <c r="G44" s="380">
        <v>36.05</v>
      </c>
      <c r="H44" s="604">
        <v>64.35</v>
      </c>
      <c r="I44" s="606">
        <v>0.079</v>
      </c>
      <c r="J44" s="606">
        <v>0</v>
      </c>
      <c r="K44" s="606">
        <v>0</v>
      </c>
      <c r="L44" s="606">
        <v>0</v>
      </c>
      <c r="M44" s="380">
        <v>10.89</v>
      </c>
      <c r="N44" s="380">
        <v>0</v>
      </c>
      <c r="O44" s="606">
        <v>0</v>
      </c>
      <c r="P44" s="606">
        <v>1.386</v>
      </c>
    </row>
    <row r="45" ht="17.1" customHeight="1" spans="2:16">
      <c r="B45" s="396"/>
      <c r="C45" s="579" t="s">
        <v>34</v>
      </c>
      <c r="D45" s="570">
        <f>D41+D42+D43+D44</f>
        <v>520</v>
      </c>
      <c r="E45" s="610">
        <f t="shared" ref="E45:P45" si="6">E41+E42+E43+E44</f>
        <v>21.93</v>
      </c>
      <c r="F45" s="610">
        <f t="shared" si="6"/>
        <v>20.995</v>
      </c>
      <c r="G45" s="610">
        <f t="shared" si="6"/>
        <v>80.51</v>
      </c>
      <c r="H45" s="610">
        <f t="shared" si="6"/>
        <v>602.55</v>
      </c>
      <c r="I45" s="610">
        <f t="shared" si="6"/>
        <v>0.449</v>
      </c>
      <c r="J45" s="610">
        <f t="shared" si="6"/>
        <v>1.2</v>
      </c>
      <c r="K45" s="610">
        <f t="shared" si="6"/>
        <v>0.04</v>
      </c>
      <c r="L45" s="610">
        <f t="shared" si="6"/>
        <v>0</v>
      </c>
      <c r="M45" s="610">
        <f t="shared" si="6"/>
        <v>234.085</v>
      </c>
      <c r="N45" s="610">
        <f t="shared" si="6"/>
        <v>248.2</v>
      </c>
      <c r="O45" s="610">
        <f t="shared" si="6"/>
        <v>28</v>
      </c>
      <c r="P45" s="610">
        <f t="shared" si="6"/>
        <v>7.136</v>
      </c>
    </row>
    <row r="46" ht="17.1" customHeight="1" spans="2:9">
      <c r="B46" s="580" t="s">
        <v>25</v>
      </c>
      <c r="C46" s="581"/>
      <c r="D46" s="581"/>
      <c r="E46" s="581"/>
      <c r="F46" s="581"/>
      <c r="G46" s="581"/>
      <c r="H46" s="581"/>
      <c r="I46" s="617"/>
    </row>
    <row r="47" ht="17.1" customHeight="1" spans="2:16">
      <c r="B47" s="569">
        <v>61</v>
      </c>
      <c r="C47" s="544" t="s">
        <v>52</v>
      </c>
      <c r="D47" s="409">
        <v>250</v>
      </c>
      <c r="E47" s="391">
        <v>2.51</v>
      </c>
      <c r="F47" s="391">
        <v>4.72</v>
      </c>
      <c r="G47" s="391">
        <v>15.96</v>
      </c>
      <c r="H47" s="604">
        <v>123.9</v>
      </c>
      <c r="I47" s="604">
        <v>0.163</v>
      </c>
      <c r="J47" s="604">
        <v>16.5</v>
      </c>
      <c r="K47" s="604">
        <v>0.93</v>
      </c>
      <c r="L47" s="604">
        <v>0.37</v>
      </c>
      <c r="M47" s="391">
        <v>18.4</v>
      </c>
      <c r="N47" s="391">
        <v>54.1</v>
      </c>
      <c r="O47" s="391">
        <v>32.6</v>
      </c>
      <c r="P47" s="604">
        <v>1.65</v>
      </c>
    </row>
    <row r="48" ht="17.1" customHeight="1" spans="2:16">
      <c r="B48" s="387">
        <v>291</v>
      </c>
      <c r="C48" s="390" t="s">
        <v>53</v>
      </c>
      <c r="D48" s="380">
        <v>150</v>
      </c>
      <c r="E48" s="380">
        <v>6.87</v>
      </c>
      <c r="F48" s="380">
        <v>0.9</v>
      </c>
      <c r="G48" s="380">
        <v>26.37</v>
      </c>
      <c r="H48" s="604">
        <v>193.2</v>
      </c>
      <c r="I48" s="606">
        <v>0.08</v>
      </c>
      <c r="J48" s="606">
        <v>0.02</v>
      </c>
      <c r="K48" s="606">
        <v>0</v>
      </c>
      <c r="L48" s="606">
        <v>1.06</v>
      </c>
      <c r="M48" s="380">
        <v>7.6</v>
      </c>
      <c r="N48" s="380">
        <v>47.6</v>
      </c>
      <c r="O48" s="380">
        <v>10.8</v>
      </c>
      <c r="P48" s="606">
        <v>1.04</v>
      </c>
    </row>
    <row r="49" ht="17.1" customHeight="1" spans="2:16">
      <c r="B49" s="387">
        <v>643</v>
      </c>
      <c r="C49" s="390" t="s">
        <v>27</v>
      </c>
      <c r="D49" s="380">
        <v>100</v>
      </c>
      <c r="E49" s="380">
        <v>12.17</v>
      </c>
      <c r="F49" s="380">
        <v>10.6</v>
      </c>
      <c r="G49" s="380">
        <v>12.64</v>
      </c>
      <c r="H49" s="604">
        <v>181.6</v>
      </c>
      <c r="I49" s="606">
        <v>0.082</v>
      </c>
      <c r="J49" s="606">
        <v>2.1</v>
      </c>
      <c r="K49" s="606">
        <v>0.65</v>
      </c>
      <c r="L49" s="606">
        <v>0.13</v>
      </c>
      <c r="M49" s="380">
        <v>15.3</v>
      </c>
      <c r="N49" s="380">
        <v>120.6</v>
      </c>
      <c r="O49" s="606">
        <v>27.6</v>
      </c>
      <c r="P49" s="606">
        <v>1.744</v>
      </c>
    </row>
    <row r="50" ht="17.1" customHeight="1" spans="2:16">
      <c r="B50" s="387">
        <v>79</v>
      </c>
      <c r="C50" s="386" t="s">
        <v>29</v>
      </c>
      <c r="D50" s="380">
        <v>90</v>
      </c>
      <c r="E50" s="380">
        <v>2</v>
      </c>
      <c r="F50" s="380">
        <v>8</v>
      </c>
      <c r="G50" s="380">
        <v>9.83</v>
      </c>
      <c r="H50" s="604">
        <v>76.3</v>
      </c>
      <c r="I50" s="606">
        <v>0.053</v>
      </c>
      <c r="J50" s="606">
        <v>39.95</v>
      </c>
      <c r="K50" s="606">
        <v>0.916</v>
      </c>
      <c r="L50" s="606">
        <v>3.35</v>
      </c>
      <c r="M50" s="380">
        <v>43.1</v>
      </c>
      <c r="N50" s="380">
        <v>30</v>
      </c>
      <c r="O50" s="380">
        <v>16.4</v>
      </c>
      <c r="P50" s="606">
        <v>0.924</v>
      </c>
    </row>
    <row r="51" ht="17.1" customHeight="1" spans="2:16">
      <c r="B51" s="387"/>
      <c r="C51" s="386" t="s">
        <v>54</v>
      </c>
      <c r="D51" s="380">
        <v>200</v>
      </c>
      <c r="E51" s="380">
        <v>1</v>
      </c>
      <c r="F51" s="380">
        <v>0</v>
      </c>
      <c r="G51" s="380">
        <v>20.2</v>
      </c>
      <c r="H51" s="606">
        <v>85.34</v>
      </c>
      <c r="I51" s="606">
        <v>0.02</v>
      </c>
      <c r="J51" s="606">
        <v>4</v>
      </c>
      <c r="K51" s="380">
        <v>0</v>
      </c>
      <c r="L51" s="380">
        <v>0</v>
      </c>
      <c r="M51" s="380">
        <v>14</v>
      </c>
      <c r="N51" s="380">
        <v>0</v>
      </c>
      <c r="O51" s="380">
        <v>0</v>
      </c>
      <c r="P51" s="606">
        <v>2.8</v>
      </c>
    </row>
    <row r="52" ht="17.1" customHeight="1" spans="2:16">
      <c r="B52" s="120"/>
      <c r="C52" s="209" t="s">
        <v>55</v>
      </c>
      <c r="D52" s="538">
        <v>250</v>
      </c>
      <c r="E52" s="537">
        <v>1.09</v>
      </c>
      <c r="F52" s="537">
        <v>0.33</v>
      </c>
      <c r="G52" s="537">
        <v>22.84</v>
      </c>
      <c r="H52" s="537">
        <v>222.5</v>
      </c>
      <c r="I52" s="537">
        <v>0</v>
      </c>
      <c r="J52" s="396">
        <v>0.0087</v>
      </c>
      <c r="K52" s="396">
        <v>0.003</v>
      </c>
      <c r="L52" s="396">
        <v>1e-5</v>
      </c>
      <c r="M52" s="396">
        <v>0.005</v>
      </c>
      <c r="N52" s="396">
        <v>0.022</v>
      </c>
      <c r="O52" s="396">
        <v>0.027</v>
      </c>
      <c r="P52" s="396">
        <v>0.003</v>
      </c>
    </row>
    <row r="53" ht="17.1" customHeight="1" spans="2:16">
      <c r="B53" s="387"/>
      <c r="C53" s="539" t="s">
        <v>32</v>
      </c>
      <c r="D53" s="409">
        <v>60</v>
      </c>
      <c r="E53" s="391">
        <v>4.2</v>
      </c>
      <c r="F53" s="391">
        <v>0.66</v>
      </c>
      <c r="G53" s="391">
        <v>24.18</v>
      </c>
      <c r="H53" s="604">
        <v>115.8</v>
      </c>
      <c r="I53" s="604">
        <v>0.06</v>
      </c>
      <c r="J53" s="380">
        <v>0</v>
      </c>
      <c r="K53" s="380">
        <v>0</v>
      </c>
      <c r="L53" s="380">
        <v>0</v>
      </c>
      <c r="M53" s="391">
        <v>7.2</v>
      </c>
      <c r="N53" s="380">
        <v>0</v>
      </c>
      <c r="O53" s="380">
        <v>0</v>
      </c>
      <c r="P53" s="604">
        <v>1.74</v>
      </c>
    </row>
    <row r="54" ht="17.1" customHeight="1" spans="2:16">
      <c r="B54" s="120"/>
      <c r="C54" s="537" t="s">
        <v>33</v>
      </c>
      <c r="D54" s="538">
        <v>15</v>
      </c>
      <c r="E54" s="380">
        <v>3.27</v>
      </c>
      <c r="F54" s="391">
        <v>2.36</v>
      </c>
      <c r="G54" s="380">
        <v>7.81</v>
      </c>
      <c r="H54" s="604">
        <v>120.4</v>
      </c>
      <c r="I54" s="606">
        <v>0.046</v>
      </c>
      <c r="J54" s="606">
        <v>0.44</v>
      </c>
      <c r="K54" s="606">
        <v>0.0288</v>
      </c>
      <c r="L54" s="606">
        <v>0.12</v>
      </c>
      <c r="M54" s="380">
        <v>37.29</v>
      </c>
      <c r="N54" s="380">
        <v>173.09</v>
      </c>
      <c r="O54" s="606">
        <v>37.28</v>
      </c>
      <c r="P54" s="606">
        <v>0.442</v>
      </c>
    </row>
    <row r="55" ht="17.1" customHeight="1" spans="2:16">
      <c r="B55" s="574"/>
      <c r="C55" s="541" t="s">
        <v>34</v>
      </c>
      <c r="D55" s="570">
        <f>D47+D48+D49+D50+D51+D52+D53+D54</f>
        <v>1115</v>
      </c>
      <c r="E55" s="594">
        <f t="shared" ref="E55:P55" si="7">E47+E48+E49+E50+E51+E52+E53+E54</f>
        <v>33.11</v>
      </c>
      <c r="F55" s="594">
        <f t="shared" si="7"/>
        <v>27.57</v>
      </c>
      <c r="G55" s="594">
        <f t="shared" si="7"/>
        <v>139.83</v>
      </c>
      <c r="H55" s="594">
        <f t="shared" si="7"/>
        <v>1119.04</v>
      </c>
      <c r="I55" s="594">
        <f t="shared" si="7"/>
        <v>0.504</v>
      </c>
      <c r="J55" s="594">
        <f t="shared" si="7"/>
        <v>63.0187</v>
      </c>
      <c r="K55" s="594">
        <f t="shared" si="7"/>
        <v>2.5278</v>
      </c>
      <c r="L55" s="594">
        <f t="shared" si="7"/>
        <v>5.03001</v>
      </c>
      <c r="M55" s="594">
        <f t="shared" si="7"/>
        <v>142.895</v>
      </c>
      <c r="N55" s="594">
        <f t="shared" si="7"/>
        <v>425.412</v>
      </c>
      <c r="O55" s="594">
        <f t="shared" si="7"/>
        <v>124.707</v>
      </c>
      <c r="P55" s="594">
        <f t="shared" si="7"/>
        <v>10.343</v>
      </c>
    </row>
    <row r="56" ht="17.1" customHeight="1" spans="2:16">
      <c r="B56" s="554"/>
      <c r="C56" s="546" t="s">
        <v>35</v>
      </c>
      <c r="D56" s="570">
        <f>D55+D45</f>
        <v>1635</v>
      </c>
      <c r="E56" s="594">
        <f t="shared" ref="E56:P56" si="8">E55+E45</f>
        <v>55.04</v>
      </c>
      <c r="F56" s="594">
        <f t="shared" si="8"/>
        <v>48.565</v>
      </c>
      <c r="G56" s="594">
        <f t="shared" si="8"/>
        <v>220.34</v>
      </c>
      <c r="H56" s="594">
        <f t="shared" si="8"/>
        <v>1721.59</v>
      </c>
      <c r="I56" s="594">
        <f t="shared" si="8"/>
        <v>0.953</v>
      </c>
      <c r="J56" s="594">
        <f t="shared" si="8"/>
        <v>64.2187</v>
      </c>
      <c r="K56" s="594">
        <f t="shared" si="8"/>
        <v>2.5678</v>
      </c>
      <c r="L56" s="594">
        <f t="shared" si="8"/>
        <v>5.03001</v>
      </c>
      <c r="M56" s="594">
        <f t="shared" si="8"/>
        <v>376.98</v>
      </c>
      <c r="N56" s="594">
        <f t="shared" si="8"/>
        <v>673.612</v>
      </c>
      <c r="O56" s="594">
        <f t="shared" si="8"/>
        <v>152.707</v>
      </c>
      <c r="P56" s="594">
        <f t="shared" si="8"/>
        <v>17.479</v>
      </c>
    </row>
    <row r="57" ht="17.1" customHeight="1" spans="2:16">
      <c r="B57" s="577" t="s">
        <v>56</v>
      </c>
      <c r="C57" s="577"/>
      <c r="D57" s="577"/>
      <c r="E57" s="577"/>
      <c r="F57" s="577"/>
      <c r="G57" s="577"/>
      <c r="H57" s="577"/>
      <c r="I57" s="577"/>
      <c r="J57" s="577"/>
      <c r="K57" s="577"/>
      <c r="L57" s="577"/>
      <c r="M57" s="577"/>
      <c r="N57" s="577"/>
      <c r="O57" s="577"/>
      <c r="P57" s="577"/>
    </row>
    <row r="58" ht="17.1" customHeight="1" spans="2:16">
      <c r="B58" s="578" t="s">
        <v>2</v>
      </c>
      <c r="C58" s="578"/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</row>
    <row r="59" ht="17.1" customHeight="1" spans="2:16">
      <c r="B59" s="387">
        <v>463</v>
      </c>
      <c r="C59" s="554" t="s">
        <v>57</v>
      </c>
      <c r="D59" s="538" t="s">
        <v>58</v>
      </c>
      <c r="E59" s="391">
        <v>22.6</v>
      </c>
      <c r="F59" s="607">
        <v>17.5</v>
      </c>
      <c r="G59" s="391">
        <v>45.47</v>
      </c>
      <c r="H59" s="604">
        <v>566.66</v>
      </c>
      <c r="I59" s="616">
        <v>0.1</v>
      </c>
      <c r="J59" s="616">
        <v>0.8</v>
      </c>
      <c r="K59" s="604">
        <v>0.26</v>
      </c>
      <c r="L59" s="604">
        <v>0.94</v>
      </c>
      <c r="M59" s="409">
        <v>396</v>
      </c>
      <c r="N59" s="391">
        <v>362.66</v>
      </c>
      <c r="O59" s="391">
        <v>50.66</v>
      </c>
      <c r="P59" s="604">
        <v>1.34</v>
      </c>
    </row>
    <row r="60" ht="17.1" customHeight="1" spans="2:16">
      <c r="B60" s="387"/>
      <c r="C60" s="386" t="s">
        <v>50</v>
      </c>
      <c r="D60" s="380">
        <v>200</v>
      </c>
      <c r="E60" s="386">
        <v>6.58</v>
      </c>
      <c r="F60" s="386">
        <v>4</v>
      </c>
      <c r="G60" s="386">
        <v>9.42</v>
      </c>
      <c r="H60" s="604">
        <v>120</v>
      </c>
      <c r="I60" s="537">
        <v>0.04</v>
      </c>
      <c r="J60" s="537">
        <v>1.2</v>
      </c>
      <c r="K60" s="537">
        <v>0.04</v>
      </c>
      <c r="L60" s="396">
        <v>0</v>
      </c>
      <c r="M60" s="386">
        <v>184</v>
      </c>
      <c r="N60" s="386">
        <v>248.2</v>
      </c>
      <c r="O60" s="537">
        <v>28</v>
      </c>
      <c r="P60" s="537">
        <v>0.2</v>
      </c>
    </row>
    <row r="61" ht="17.1" customHeight="1" spans="2:16">
      <c r="B61" s="396"/>
      <c r="C61" s="579" t="s">
        <v>34</v>
      </c>
      <c r="D61" s="570">
        <f>160+30+200</f>
        <v>390</v>
      </c>
      <c r="E61" s="594">
        <f>E59+E60</f>
        <v>29.18</v>
      </c>
      <c r="F61" s="594">
        <f t="shared" ref="F61:P61" si="9">F59+F60</f>
        <v>21.5</v>
      </c>
      <c r="G61" s="594">
        <f t="shared" si="9"/>
        <v>54.89</v>
      </c>
      <c r="H61" s="594">
        <f t="shared" si="9"/>
        <v>686.66</v>
      </c>
      <c r="I61" s="594">
        <f t="shared" si="9"/>
        <v>0.14</v>
      </c>
      <c r="J61" s="594">
        <f t="shared" si="9"/>
        <v>2</v>
      </c>
      <c r="K61" s="594">
        <f t="shared" si="9"/>
        <v>0.3</v>
      </c>
      <c r="L61" s="594">
        <f t="shared" si="9"/>
        <v>0.94</v>
      </c>
      <c r="M61" s="594">
        <f t="shared" si="9"/>
        <v>580</v>
      </c>
      <c r="N61" s="594">
        <f t="shared" si="9"/>
        <v>610.86</v>
      </c>
      <c r="O61" s="594">
        <f t="shared" si="9"/>
        <v>78.66</v>
      </c>
      <c r="P61" s="594">
        <f t="shared" si="9"/>
        <v>1.54</v>
      </c>
    </row>
    <row r="62" ht="17.1" customHeight="1" spans="2:9">
      <c r="B62" s="580" t="s">
        <v>25</v>
      </c>
      <c r="C62" s="581"/>
      <c r="D62" s="581"/>
      <c r="E62" s="581"/>
      <c r="F62" s="581"/>
      <c r="G62" s="581"/>
      <c r="H62" s="581"/>
      <c r="I62" s="617"/>
    </row>
    <row r="63" ht="17.1" customHeight="1" spans="2:16">
      <c r="B63" s="387">
        <v>187</v>
      </c>
      <c r="C63" s="386" t="s">
        <v>40</v>
      </c>
      <c r="D63" s="380" t="s">
        <v>41</v>
      </c>
      <c r="E63" s="380">
        <v>2.23</v>
      </c>
      <c r="F63" s="380">
        <v>8</v>
      </c>
      <c r="G63" s="380">
        <v>14.49</v>
      </c>
      <c r="H63" s="606">
        <v>117.52</v>
      </c>
      <c r="I63" s="606">
        <v>0.082</v>
      </c>
      <c r="J63" s="606">
        <v>32.66</v>
      </c>
      <c r="K63" s="606">
        <v>1.161</v>
      </c>
      <c r="L63" s="606">
        <v>0.4</v>
      </c>
      <c r="M63" s="380">
        <v>45.1</v>
      </c>
      <c r="N63" s="380">
        <v>51.6</v>
      </c>
      <c r="O63" s="380">
        <v>21.9</v>
      </c>
      <c r="P63" s="606">
        <v>5.52</v>
      </c>
    </row>
    <row r="64" ht="17.1" customHeight="1" spans="2:16">
      <c r="B64" s="387">
        <v>591</v>
      </c>
      <c r="C64" s="386" t="s">
        <v>59</v>
      </c>
      <c r="D64" s="538" t="s">
        <v>60</v>
      </c>
      <c r="E64" s="380">
        <v>16</v>
      </c>
      <c r="F64" s="380">
        <v>14.9</v>
      </c>
      <c r="G64" s="380">
        <v>6.52</v>
      </c>
      <c r="H64" s="604">
        <v>224.05</v>
      </c>
      <c r="I64" s="606">
        <v>0.08</v>
      </c>
      <c r="J64" s="606">
        <v>4.62</v>
      </c>
      <c r="K64" s="606">
        <v>0.216</v>
      </c>
      <c r="L64" s="606">
        <v>4.3</v>
      </c>
      <c r="M64" s="380">
        <v>14.9</v>
      </c>
      <c r="N64" s="380">
        <v>85</v>
      </c>
      <c r="O64" s="606">
        <v>19.3</v>
      </c>
      <c r="P64" s="606">
        <v>2.46</v>
      </c>
    </row>
    <row r="65" ht="17.1" customHeight="1" spans="2:16">
      <c r="B65" s="387">
        <v>694</v>
      </c>
      <c r="C65" s="386" t="s">
        <v>28</v>
      </c>
      <c r="D65" s="380">
        <v>200</v>
      </c>
      <c r="E65" s="380">
        <v>2.9</v>
      </c>
      <c r="F65" s="380">
        <v>7</v>
      </c>
      <c r="G65" s="380">
        <v>26.8</v>
      </c>
      <c r="H65" s="606">
        <v>212.1</v>
      </c>
      <c r="I65" s="606">
        <v>0.163</v>
      </c>
      <c r="J65" s="606">
        <v>34.4</v>
      </c>
      <c r="K65" s="606">
        <v>0.083</v>
      </c>
      <c r="L65" s="606">
        <v>0.1</v>
      </c>
      <c r="M65" s="380">
        <v>49.6</v>
      </c>
      <c r="N65" s="380">
        <v>115.2</v>
      </c>
      <c r="O65" s="380">
        <v>39.4</v>
      </c>
      <c r="P65" s="606">
        <v>1.425</v>
      </c>
    </row>
    <row r="66" ht="17.1" customHeight="1" spans="2:16">
      <c r="B66" s="569">
        <v>17</v>
      </c>
      <c r="C66" s="544" t="s">
        <v>44</v>
      </c>
      <c r="D66" s="380">
        <v>100</v>
      </c>
      <c r="E66" s="380">
        <v>5.36</v>
      </c>
      <c r="F66" s="380">
        <v>6.75</v>
      </c>
      <c r="G66" s="380">
        <v>8.92</v>
      </c>
      <c r="H66" s="606">
        <v>66.47</v>
      </c>
      <c r="I66" s="606">
        <v>0.0373</v>
      </c>
      <c r="J66" s="606">
        <v>13.3066</v>
      </c>
      <c r="K66" s="606">
        <v>0</v>
      </c>
      <c r="L66" s="606">
        <v>0</v>
      </c>
      <c r="M66" s="380">
        <v>18.7919</v>
      </c>
      <c r="N66" s="380">
        <v>32.76</v>
      </c>
      <c r="O66" s="380">
        <v>0</v>
      </c>
      <c r="P66" s="606">
        <v>0.5723</v>
      </c>
    </row>
    <row r="67" ht="17.1" customHeight="1" spans="2:16">
      <c r="B67" s="569">
        <v>126</v>
      </c>
      <c r="C67" s="544" t="s">
        <v>61</v>
      </c>
      <c r="D67" s="396">
        <v>200</v>
      </c>
      <c r="E67" s="380">
        <v>1.04</v>
      </c>
      <c r="F67" s="380">
        <v>0</v>
      </c>
      <c r="G67" s="380">
        <v>26.96</v>
      </c>
      <c r="H67" s="604">
        <v>107.44</v>
      </c>
      <c r="I67" s="396">
        <v>0.02</v>
      </c>
      <c r="J67" s="396">
        <v>0.8</v>
      </c>
      <c r="K67" s="396">
        <v>0</v>
      </c>
      <c r="L67" s="396">
        <v>0</v>
      </c>
      <c r="M67" s="380">
        <v>41.14</v>
      </c>
      <c r="N67" s="380">
        <v>0</v>
      </c>
      <c r="O67" s="396">
        <v>0</v>
      </c>
      <c r="P67" s="396">
        <v>0.68</v>
      </c>
    </row>
    <row r="68" ht="17.1" customHeight="1" spans="2:16">
      <c r="B68" s="118"/>
      <c r="C68" s="537" t="s">
        <v>30</v>
      </c>
      <c r="D68" s="538">
        <v>250</v>
      </c>
      <c r="E68" s="537">
        <v>0.05</v>
      </c>
      <c r="F68" s="537">
        <v>0</v>
      </c>
      <c r="G68" s="537">
        <v>14.93</v>
      </c>
      <c r="H68" s="537">
        <v>217</v>
      </c>
      <c r="I68" s="537">
        <v>0.087</v>
      </c>
      <c r="J68" s="396">
        <v>0.04</v>
      </c>
      <c r="K68" s="396">
        <v>0.225</v>
      </c>
      <c r="L68" s="396">
        <v>0.0018</v>
      </c>
      <c r="M68" s="396">
        <v>0.04</v>
      </c>
      <c r="N68" s="396">
        <v>0.014</v>
      </c>
      <c r="O68" s="396">
        <v>0.01</v>
      </c>
      <c r="P68" s="396">
        <v>0.1</v>
      </c>
    </row>
    <row r="69" ht="17.1" customHeight="1" spans="2:16">
      <c r="B69" s="387"/>
      <c r="C69" s="539" t="s">
        <v>32</v>
      </c>
      <c r="D69" s="409">
        <v>60</v>
      </c>
      <c r="E69" s="391">
        <v>4.2</v>
      </c>
      <c r="F69" s="391">
        <v>0.66</v>
      </c>
      <c r="G69" s="391">
        <v>24.18</v>
      </c>
      <c r="H69" s="604">
        <v>115.8</v>
      </c>
      <c r="I69" s="604">
        <v>0.06</v>
      </c>
      <c r="J69" s="380">
        <v>0</v>
      </c>
      <c r="K69" s="380">
        <v>0</v>
      </c>
      <c r="L69" s="380">
        <v>0</v>
      </c>
      <c r="M69" s="391">
        <v>7.2</v>
      </c>
      <c r="N69" s="380">
        <v>0</v>
      </c>
      <c r="O69" s="380">
        <v>0</v>
      </c>
      <c r="P69" s="604">
        <v>1.74</v>
      </c>
    </row>
    <row r="70" ht="17.1" customHeight="1" spans="2:16">
      <c r="B70" s="120"/>
      <c r="C70" s="537" t="s">
        <v>33</v>
      </c>
      <c r="D70" s="538">
        <v>15</v>
      </c>
      <c r="E70" s="380">
        <v>3.27</v>
      </c>
      <c r="F70" s="391">
        <v>2.36</v>
      </c>
      <c r="G70" s="380">
        <v>7.81</v>
      </c>
      <c r="H70" s="604">
        <v>120.4</v>
      </c>
      <c r="I70" s="606">
        <v>0.046</v>
      </c>
      <c r="J70" s="606">
        <v>0.44</v>
      </c>
      <c r="K70" s="606">
        <v>0.0288</v>
      </c>
      <c r="L70" s="606">
        <v>0.12</v>
      </c>
      <c r="M70" s="380">
        <v>37.29</v>
      </c>
      <c r="N70" s="380">
        <v>173.09</v>
      </c>
      <c r="O70" s="606">
        <v>37.28</v>
      </c>
      <c r="P70" s="606">
        <v>0.442</v>
      </c>
    </row>
    <row r="71" ht="17.1" customHeight="1" spans="2:16">
      <c r="B71" s="574"/>
      <c r="C71" s="541" t="s">
        <v>34</v>
      </c>
      <c r="D71" s="570">
        <f>D65+D66+D67+D68+D69+D70+260+60+40</f>
        <v>1185</v>
      </c>
      <c r="E71" s="594">
        <f>E63+E64+E65+E66+E67+E68+E69+E70</f>
        <v>35.05</v>
      </c>
      <c r="F71" s="594">
        <f t="shared" ref="F71:P71" si="10">F63+F64+F65+F66+F67+F68+F69+F70</f>
        <v>39.67</v>
      </c>
      <c r="G71" s="594">
        <f t="shared" si="10"/>
        <v>130.61</v>
      </c>
      <c r="H71" s="594">
        <f t="shared" si="10"/>
        <v>1180.78</v>
      </c>
      <c r="I71" s="594">
        <f t="shared" si="10"/>
        <v>0.5753</v>
      </c>
      <c r="J71" s="594">
        <f t="shared" si="10"/>
        <v>86.2666</v>
      </c>
      <c r="K71" s="594">
        <f t="shared" si="10"/>
        <v>1.7138</v>
      </c>
      <c r="L71" s="594">
        <f t="shared" si="10"/>
        <v>4.9218</v>
      </c>
      <c r="M71" s="594">
        <f t="shared" si="10"/>
        <v>214.0619</v>
      </c>
      <c r="N71" s="594">
        <f t="shared" si="10"/>
        <v>457.664</v>
      </c>
      <c r="O71" s="594">
        <f t="shared" si="10"/>
        <v>117.89</v>
      </c>
      <c r="P71" s="594">
        <f t="shared" si="10"/>
        <v>12.9393</v>
      </c>
    </row>
    <row r="72" ht="17.1" customHeight="1" spans="2:16">
      <c r="B72" s="554"/>
      <c r="C72" s="546" t="s">
        <v>35</v>
      </c>
      <c r="D72" s="570">
        <f>D71+D61</f>
        <v>1575</v>
      </c>
      <c r="E72" s="594">
        <f t="shared" ref="E72:P72" si="11">E71+E61</f>
        <v>64.23</v>
      </c>
      <c r="F72" s="594">
        <f t="shared" si="11"/>
        <v>61.17</v>
      </c>
      <c r="G72" s="594">
        <f t="shared" si="11"/>
        <v>185.5</v>
      </c>
      <c r="H72" s="594">
        <f t="shared" si="11"/>
        <v>1867.44</v>
      </c>
      <c r="I72" s="594">
        <f t="shared" si="11"/>
        <v>0.7153</v>
      </c>
      <c r="J72" s="594">
        <f t="shared" si="11"/>
        <v>88.2666</v>
      </c>
      <c r="K72" s="594">
        <f t="shared" si="11"/>
        <v>2.0138</v>
      </c>
      <c r="L72" s="594">
        <f t="shared" si="11"/>
        <v>5.8618</v>
      </c>
      <c r="M72" s="594">
        <f t="shared" si="11"/>
        <v>794.0619</v>
      </c>
      <c r="N72" s="594">
        <f t="shared" si="11"/>
        <v>1068.524</v>
      </c>
      <c r="O72" s="594">
        <f t="shared" si="11"/>
        <v>196.55</v>
      </c>
      <c r="P72" s="594">
        <f t="shared" si="11"/>
        <v>14.4793</v>
      </c>
    </row>
    <row r="73" ht="17.1" customHeight="1" spans="2:16">
      <c r="B73" s="577" t="s">
        <v>62</v>
      </c>
      <c r="C73" s="577"/>
      <c r="D73" s="577"/>
      <c r="E73" s="577"/>
      <c r="F73" s="577"/>
      <c r="G73" s="577"/>
      <c r="H73" s="577"/>
      <c r="I73" s="577"/>
      <c r="J73" s="577"/>
      <c r="K73" s="577"/>
      <c r="L73" s="577"/>
      <c r="M73" s="577"/>
      <c r="N73" s="577"/>
      <c r="O73" s="577"/>
      <c r="P73" s="577"/>
    </row>
    <row r="74" ht="17.1" customHeight="1" spans="2:16">
      <c r="B74" s="578" t="s">
        <v>2</v>
      </c>
      <c r="C74" s="578"/>
      <c r="D74" s="578"/>
      <c r="E74" s="578"/>
      <c r="F74" s="578"/>
      <c r="G74" s="578"/>
      <c r="H74" s="578"/>
      <c r="I74" s="578"/>
      <c r="J74" s="578"/>
      <c r="K74" s="578"/>
      <c r="L74" s="578"/>
      <c r="M74" s="578"/>
      <c r="N74" s="578"/>
      <c r="O74" s="578"/>
      <c r="P74" s="578"/>
    </row>
    <row r="75" ht="17.1" customHeight="1" spans="2:16">
      <c r="B75" s="387">
        <v>486</v>
      </c>
      <c r="C75" s="386" t="s">
        <v>42</v>
      </c>
      <c r="D75" s="380">
        <v>120</v>
      </c>
      <c r="E75" s="380">
        <v>13.04</v>
      </c>
      <c r="F75" s="380">
        <v>8</v>
      </c>
      <c r="G75" s="380">
        <v>8.16</v>
      </c>
      <c r="H75" s="606">
        <v>164.09</v>
      </c>
      <c r="I75" s="606">
        <v>0.162</v>
      </c>
      <c r="J75" s="606">
        <v>10.425</v>
      </c>
      <c r="K75" s="606">
        <v>4.59</v>
      </c>
      <c r="L75" s="606">
        <v>1.72</v>
      </c>
      <c r="M75" s="380">
        <v>35.4</v>
      </c>
      <c r="N75" s="380">
        <v>42.6</v>
      </c>
      <c r="O75" s="380">
        <v>98.7</v>
      </c>
      <c r="P75" s="606">
        <v>2.29</v>
      </c>
    </row>
    <row r="76" ht="17.1" customHeight="1" spans="2:16">
      <c r="B76" s="569">
        <v>209</v>
      </c>
      <c r="C76" s="558" t="s">
        <v>63</v>
      </c>
      <c r="D76" s="559">
        <v>52</v>
      </c>
      <c r="E76" s="618">
        <v>6.1</v>
      </c>
      <c r="F76" s="618">
        <v>4</v>
      </c>
      <c r="G76" s="618">
        <v>36.96</v>
      </c>
      <c r="H76" s="618">
        <v>208.24</v>
      </c>
      <c r="I76" s="618">
        <v>0.22</v>
      </c>
      <c r="J76" s="618">
        <v>2.08</v>
      </c>
      <c r="K76" s="618">
        <v>32</v>
      </c>
      <c r="L76" s="618">
        <v>0.86</v>
      </c>
      <c r="M76" s="618">
        <v>221.6</v>
      </c>
      <c r="N76" s="618">
        <v>315.4</v>
      </c>
      <c r="O76" s="618">
        <v>79.6</v>
      </c>
      <c r="P76" s="618">
        <v>2.1</v>
      </c>
    </row>
    <row r="77" ht="17.1" customHeight="1" spans="2:16">
      <c r="B77" s="387"/>
      <c r="C77" s="386" t="s">
        <v>50</v>
      </c>
      <c r="D77" s="380">
        <v>200</v>
      </c>
      <c r="E77" s="386">
        <v>6.58</v>
      </c>
      <c r="F77" s="386">
        <v>4</v>
      </c>
      <c r="G77" s="386">
        <v>9.42</v>
      </c>
      <c r="H77" s="604">
        <v>120</v>
      </c>
      <c r="I77" s="537">
        <v>0.04</v>
      </c>
      <c r="J77" s="537">
        <v>1.2</v>
      </c>
      <c r="K77" s="537">
        <v>0.04</v>
      </c>
      <c r="L77" s="396">
        <v>0</v>
      </c>
      <c r="M77" s="386">
        <v>184</v>
      </c>
      <c r="N77" s="386">
        <v>248.2</v>
      </c>
      <c r="O77" s="537">
        <v>28</v>
      </c>
      <c r="P77" s="537">
        <v>0.2</v>
      </c>
    </row>
    <row r="78" ht="17.1" customHeight="1" spans="2:16">
      <c r="B78" s="537"/>
      <c r="C78" s="396" t="s">
        <v>64</v>
      </c>
      <c r="D78" s="538">
        <v>50</v>
      </c>
      <c r="E78" s="391">
        <v>4.2</v>
      </c>
      <c r="F78" s="391">
        <v>0.66</v>
      </c>
      <c r="G78" s="391">
        <v>24.18</v>
      </c>
      <c r="H78" s="604">
        <v>115.8</v>
      </c>
      <c r="I78" s="604">
        <v>0.06</v>
      </c>
      <c r="J78" s="380">
        <v>0</v>
      </c>
      <c r="K78" s="380">
        <v>0</v>
      </c>
      <c r="L78" s="380">
        <v>0</v>
      </c>
      <c r="M78" s="391">
        <v>7.2</v>
      </c>
      <c r="N78" s="380">
        <v>0</v>
      </c>
      <c r="O78" s="380">
        <v>0</v>
      </c>
      <c r="P78" s="604">
        <v>1.74</v>
      </c>
    </row>
    <row r="79" ht="17.1" customHeight="1" spans="2:16">
      <c r="B79" s="396"/>
      <c r="C79" s="579" t="s">
        <v>34</v>
      </c>
      <c r="D79" s="570">
        <f>D75+D76+D77+D78</f>
        <v>422</v>
      </c>
      <c r="E79" s="594">
        <f>E75+E76+E77+E78</f>
        <v>29.92</v>
      </c>
      <c r="F79" s="594">
        <f t="shared" ref="F79:P79" si="12">F75+F76+F77+F78</f>
        <v>16.66</v>
      </c>
      <c r="G79" s="594">
        <f t="shared" si="12"/>
        <v>78.72</v>
      </c>
      <c r="H79" s="594">
        <f t="shared" si="12"/>
        <v>608.13</v>
      </c>
      <c r="I79" s="594">
        <f t="shared" si="12"/>
        <v>0.482</v>
      </c>
      <c r="J79" s="594">
        <f t="shared" si="12"/>
        <v>13.705</v>
      </c>
      <c r="K79" s="594">
        <f t="shared" si="12"/>
        <v>36.63</v>
      </c>
      <c r="L79" s="594">
        <f t="shared" si="12"/>
        <v>2.58</v>
      </c>
      <c r="M79" s="594">
        <f t="shared" si="12"/>
        <v>448.2</v>
      </c>
      <c r="N79" s="594">
        <f t="shared" si="12"/>
        <v>606.2</v>
      </c>
      <c r="O79" s="594">
        <f t="shared" si="12"/>
        <v>206.3</v>
      </c>
      <c r="P79" s="594">
        <f t="shared" si="12"/>
        <v>6.33</v>
      </c>
    </row>
    <row r="80" ht="17.1" customHeight="1" spans="2:9">
      <c r="B80" s="580" t="s">
        <v>25</v>
      </c>
      <c r="C80" s="581"/>
      <c r="D80" s="581"/>
      <c r="E80" s="581"/>
      <c r="F80" s="581"/>
      <c r="G80" s="581"/>
      <c r="H80" s="581"/>
      <c r="I80" s="617"/>
    </row>
    <row r="81" ht="17.1" customHeight="1" spans="2:16">
      <c r="B81" s="569">
        <v>61</v>
      </c>
      <c r="C81" s="544" t="s">
        <v>52</v>
      </c>
      <c r="D81" s="409">
        <v>250</v>
      </c>
      <c r="E81" s="391">
        <v>2.51</v>
      </c>
      <c r="F81" s="391">
        <v>4.72</v>
      </c>
      <c r="G81" s="391">
        <v>15.96</v>
      </c>
      <c r="H81" s="604">
        <v>123.9</v>
      </c>
      <c r="I81" s="604">
        <v>0.163</v>
      </c>
      <c r="J81" s="604">
        <v>16.5</v>
      </c>
      <c r="K81" s="604">
        <v>0.93</v>
      </c>
      <c r="L81" s="604">
        <v>0.37</v>
      </c>
      <c r="M81" s="391">
        <v>18.4</v>
      </c>
      <c r="N81" s="391">
        <v>54.1</v>
      </c>
      <c r="O81" s="391">
        <v>32.6</v>
      </c>
      <c r="P81" s="604">
        <v>1.65</v>
      </c>
    </row>
    <row r="82" ht="17.1" customHeight="1" spans="2:16">
      <c r="B82" s="569">
        <v>90</v>
      </c>
      <c r="C82" s="537" t="s">
        <v>65</v>
      </c>
      <c r="D82" s="545">
        <v>150</v>
      </c>
      <c r="E82" s="537">
        <v>6.1</v>
      </c>
      <c r="F82" s="537">
        <v>11</v>
      </c>
      <c r="G82" s="537">
        <v>27.5</v>
      </c>
      <c r="H82" s="537">
        <v>226.1</v>
      </c>
      <c r="I82" s="537">
        <v>0.045</v>
      </c>
      <c r="J82" s="619">
        <v>0.6</v>
      </c>
      <c r="K82" s="620">
        <v>0.75</v>
      </c>
      <c r="L82" s="620">
        <v>0.0033</v>
      </c>
      <c r="M82" s="620">
        <v>30.6</v>
      </c>
      <c r="N82" s="620">
        <v>0.0924</v>
      </c>
      <c r="O82" s="620">
        <v>0.0318</v>
      </c>
      <c r="P82" s="620">
        <v>0.0012</v>
      </c>
    </row>
    <row r="83" ht="17.1" customHeight="1" spans="2:16">
      <c r="B83" s="387">
        <v>79</v>
      </c>
      <c r="C83" s="386" t="s">
        <v>29</v>
      </c>
      <c r="D83" s="380">
        <v>90</v>
      </c>
      <c r="E83" s="380">
        <v>2</v>
      </c>
      <c r="F83" s="380">
        <v>8</v>
      </c>
      <c r="G83" s="380">
        <v>9.83</v>
      </c>
      <c r="H83" s="604">
        <v>76.3</v>
      </c>
      <c r="I83" s="606">
        <v>0.053</v>
      </c>
      <c r="J83" s="606">
        <v>39.95</v>
      </c>
      <c r="K83" s="606">
        <v>0.916</v>
      </c>
      <c r="L83" s="606">
        <v>3.35</v>
      </c>
      <c r="M83" s="380">
        <v>43.1</v>
      </c>
      <c r="N83" s="380">
        <v>30</v>
      </c>
      <c r="O83" s="380">
        <v>16.4</v>
      </c>
      <c r="P83" s="606">
        <v>0.924</v>
      </c>
    </row>
    <row r="84" ht="17.1" customHeight="1" spans="2:16">
      <c r="B84" s="387"/>
      <c r="C84" s="386" t="s">
        <v>54</v>
      </c>
      <c r="D84" s="380">
        <v>200</v>
      </c>
      <c r="E84" s="380">
        <v>1</v>
      </c>
      <c r="F84" s="380">
        <v>0</v>
      </c>
      <c r="G84" s="380">
        <v>20.2</v>
      </c>
      <c r="H84" s="604">
        <v>85.34</v>
      </c>
      <c r="I84" s="606">
        <v>0.02</v>
      </c>
      <c r="J84" s="606">
        <v>4</v>
      </c>
      <c r="K84" s="380">
        <v>0</v>
      </c>
      <c r="L84" s="380">
        <v>0</v>
      </c>
      <c r="M84" s="380">
        <v>14</v>
      </c>
      <c r="N84" s="380">
        <v>0</v>
      </c>
      <c r="O84" s="380">
        <v>0</v>
      </c>
      <c r="P84" s="606">
        <v>2.8</v>
      </c>
    </row>
    <row r="85" ht="17.1" customHeight="1" spans="2:16">
      <c r="B85" s="120"/>
      <c r="C85" s="209" t="s">
        <v>55</v>
      </c>
      <c r="D85" s="538">
        <v>250</v>
      </c>
      <c r="E85" s="537">
        <v>1.09</v>
      </c>
      <c r="F85" s="537">
        <v>0.33</v>
      </c>
      <c r="G85" s="537">
        <v>22.84</v>
      </c>
      <c r="H85" s="537">
        <v>222.5</v>
      </c>
      <c r="I85" s="537">
        <v>0</v>
      </c>
      <c r="J85" s="396">
        <v>0.0087</v>
      </c>
      <c r="K85" s="396">
        <v>0.003</v>
      </c>
      <c r="L85" s="396">
        <v>1e-5</v>
      </c>
      <c r="M85" s="396">
        <v>0.005</v>
      </c>
      <c r="N85" s="396">
        <v>0.022</v>
      </c>
      <c r="O85" s="396">
        <v>0.027</v>
      </c>
      <c r="P85" s="396">
        <v>0.003</v>
      </c>
    </row>
    <row r="86" ht="17.1" customHeight="1" spans="2:16">
      <c r="B86" s="387"/>
      <c r="C86" s="539" t="s">
        <v>32</v>
      </c>
      <c r="D86" s="409">
        <v>60</v>
      </c>
      <c r="E86" s="391">
        <v>4.2</v>
      </c>
      <c r="F86" s="391">
        <v>0.66</v>
      </c>
      <c r="G86" s="391">
        <v>24.18</v>
      </c>
      <c r="H86" s="604">
        <v>115.8</v>
      </c>
      <c r="I86" s="604">
        <v>0.06</v>
      </c>
      <c r="J86" s="380">
        <v>0</v>
      </c>
      <c r="K86" s="380">
        <v>0</v>
      </c>
      <c r="L86" s="380">
        <v>0</v>
      </c>
      <c r="M86" s="391">
        <v>7.2</v>
      </c>
      <c r="N86" s="380">
        <v>0</v>
      </c>
      <c r="O86" s="380">
        <v>0</v>
      </c>
      <c r="P86" s="604">
        <v>1.74</v>
      </c>
    </row>
    <row r="87" ht="17.1" customHeight="1" spans="2:16">
      <c r="B87" s="120"/>
      <c r="C87" s="537" t="s">
        <v>33</v>
      </c>
      <c r="D87" s="538">
        <v>15</v>
      </c>
      <c r="E87" s="380">
        <v>3.27</v>
      </c>
      <c r="F87" s="391">
        <v>2.36</v>
      </c>
      <c r="G87" s="380">
        <v>7.81</v>
      </c>
      <c r="H87" s="604">
        <v>120.4</v>
      </c>
      <c r="I87" s="606">
        <v>0.046</v>
      </c>
      <c r="J87" s="606">
        <v>0.44</v>
      </c>
      <c r="K87" s="606">
        <v>0.0288</v>
      </c>
      <c r="L87" s="606">
        <v>0.12</v>
      </c>
      <c r="M87" s="380">
        <v>37.29</v>
      </c>
      <c r="N87" s="380">
        <v>173.09</v>
      </c>
      <c r="O87" s="606">
        <v>37.28</v>
      </c>
      <c r="P87" s="606">
        <v>0.442</v>
      </c>
    </row>
    <row r="88" ht="17.1" customHeight="1" spans="2:16">
      <c r="B88" s="574"/>
      <c r="C88" s="541" t="s">
        <v>34</v>
      </c>
      <c r="D88" s="570">
        <f>D81+D82+D83+D84+D85+D86+D87</f>
        <v>1015</v>
      </c>
      <c r="E88" s="594">
        <f>E81+E82+E83+E84+E85+E86+E87</f>
        <v>20.17</v>
      </c>
      <c r="F88" s="594">
        <f t="shared" ref="F88:P88" si="13">F81+F82+F83+F84+F85+F86+F87</f>
        <v>27.07</v>
      </c>
      <c r="G88" s="594">
        <f t="shared" si="13"/>
        <v>128.32</v>
      </c>
      <c r="H88" s="594">
        <f t="shared" si="13"/>
        <v>970.34</v>
      </c>
      <c r="I88" s="594">
        <f t="shared" si="13"/>
        <v>0.387</v>
      </c>
      <c r="J88" s="594">
        <f t="shared" si="13"/>
        <v>61.4987</v>
      </c>
      <c r="K88" s="594">
        <f t="shared" si="13"/>
        <v>2.6278</v>
      </c>
      <c r="L88" s="594">
        <f t="shared" si="13"/>
        <v>3.84331</v>
      </c>
      <c r="M88" s="594">
        <f t="shared" si="13"/>
        <v>150.595</v>
      </c>
      <c r="N88" s="594">
        <f t="shared" si="13"/>
        <v>257.3044</v>
      </c>
      <c r="O88" s="594">
        <f t="shared" si="13"/>
        <v>86.3388</v>
      </c>
      <c r="P88" s="594">
        <f t="shared" si="13"/>
        <v>7.5602</v>
      </c>
    </row>
    <row r="89" ht="17.1" customHeight="1" spans="2:16">
      <c r="B89" s="554"/>
      <c r="C89" s="546" t="s">
        <v>35</v>
      </c>
      <c r="D89" s="570">
        <f>D88+D78</f>
        <v>1065</v>
      </c>
      <c r="E89" s="594">
        <f t="shared" ref="E89:P89" si="14">E88+E78</f>
        <v>24.37</v>
      </c>
      <c r="F89" s="594">
        <f t="shared" si="14"/>
        <v>27.73</v>
      </c>
      <c r="G89" s="594">
        <f t="shared" si="14"/>
        <v>152.5</v>
      </c>
      <c r="H89" s="594">
        <f t="shared" si="14"/>
        <v>1086.14</v>
      </c>
      <c r="I89" s="594">
        <f t="shared" si="14"/>
        <v>0.447</v>
      </c>
      <c r="J89" s="594">
        <f t="shared" si="14"/>
        <v>61.4987</v>
      </c>
      <c r="K89" s="594">
        <f t="shared" si="14"/>
        <v>2.6278</v>
      </c>
      <c r="L89" s="594">
        <f t="shared" si="14"/>
        <v>3.84331</v>
      </c>
      <c r="M89" s="594">
        <f t="shared" si="14"/>
        <v>157.795</v>
      </c>
      <c r="N89" s="594">
        <f t="shared" si="14"/>
        <v>257.3044</v>
      </c>
      <c r="O89" s="594">
        <f t="shared" si="14"/>
        <v>86.3388</v>
      </c>
      <c r="P89" s="594">
        <f t="shared" si="14"/>
        <v>9.3002</v>
      </c>
    </row>
  </sheetData>
  <mergeCells count="23">
    <mergeCell ref="B2:P2"/>
    <mergeCell ref="B3:P3"/>
    <mergeCell ref="B4:P4"/>
    <mergeCell ref="E5:G5"/>
    <mergeCell ref="I5:L5"/>
    <mergeCell ref="M5:P5"/>
    <mergeCell ref="B11:P11"/>
    <mergeCell ref="B22:P22"/>
    <mergeCell ref="B23:P23"/>
    <mergeCell ref="B28:P28"/>
    <mergeCell ref="B39:P39"/>
    <mergeCell ref="B40:P40"/>
    <mergeCell ref="B46:I46"/>
    <mergeCell ref="B57:P57"/>
    <mergeCell ref="B58:P58"/>
    <mergeCell ref="B62:I62"/>
    <mergeCell ref="B73:P73"/>
    <mergeCell ref="B74:P74"/>
    <mergeCell ref="B80:I80"/>
    <mergeCell ref="B5:B6"/>
    <mergeCell ref="C5:C6"/>
    <mergeCell ref="D5:D6"/>
    <mergeCell ref="H5:H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6"/>
  <sheetViews>
    <sheetView zoomScale="90" zoomScaleNormal="90" workbookViewId="0">
      <pane xSplit="4" ySplit="6" topLeftCell="E70" activePane="bottomRight" state="frozen"/>
      <selection/>
      <selection pane="topRight"/>
      <selection pane="bottomLeft"/>
      <selection pane="bottomRight" activeCell="C1" sqref="C$1:H$1048576"/>
    </sheetView>
  </sheetViews>
  <sheetFormatPr defaultColWidth="9" defaultRowHeight="15" outlineLevelCol="3"/>
  <cols>
    <col min="1" max="1" width="32" customWidth="1"/>
    <col min="2" max="2" width="5.14285714285714" customWidth="1"/>
    <col min="3" max="3" width="33.1428571428571" customWidth="1"/>
    <col min="4" max="4" width="9.14285714285714" style="212" customWidth="1"/>
  </cols>
  <sheetData>
    <row r="1" ht="18.75" customHeight="1"/>
    <row r="2" ht="18.75" spans="2:4">
      <c r="B2" s="563" t="s">
        <v>0</v>
      </c>
      <c r="C2" s="563"/>
      <c r="D2" s="563"/>
    </row>
    <row r="3" ht="17.25" customHeight="1" spans="2:4">
      <c r="B3" s="564" t="s">
        <v>1</v>
      </c>
      <c r="C3" s="565"/>
      <c r="D3" s="565"/>
    </row>
    <row r="4" ht="15.75" customHeight="1" spans="2:4">
      <c r="B4" s="376" t="s">
        <v>2</v>
      </c>
      <c r="C4" s="377"/>
      <c r="D4" s="377"/>
    </row>
    <row r="5" ht="16.5" customHeight="1" spans="2:4">
      <c r="B5" s="566" t="s">
        <v>3</v>
      </c>
      <c r="C5" s="566" t="s">
        <v>4</v>
      </c>
      <c r="D5" s="566" t="s">
        <v>5</v>
      </c>
    </row>
    <row r="6" ht="18.75" customHeight="1" spans="2:4">
      <c r="B6" s="567"/>
      <c r="C6" s="567"/>
      <c r="D6" s="567"/>
    </row>
    <row r="7" customHeight="1" spans="2:4">
      <c r="B7" s="568">
        <v>94</v>
      </c>
      <c r="C7" s="542" t="s">
        <v>66</v>
      </c>
      <c r="D7" s="551">
        <v>250</v>
      </c>
    </row>
    <row r="8" customHeight="1" spans="2:4">
      <c r="B8" s="569">
        <v>3</v>
      </c>
      <c r="C8" s="539" t="s">
        <v>67</v>
      </c>
      <c r="D8" s="552" t="s">
        <v>68</v>
      </c>
    </row>
    <row r="9" customHeight="1" spans="2:4">
      <c r="B9" s="387">
        <v>943</v>
      </c>
      <c r="C9" s="390" t="s">
        <v>23</v>
      </c>
      <c r="D9" s="380">
        <v>200</v>
      </c>
    </row>
    <row r="10" customHeight="1" spans="2:4">
      <c r="B10" s="554"/>
      <c r="C10" s="546" t="s">
        <v>24</v>
      </c>
      <c r="D10" s="570">
        <f>250+65+200</f>
        <v>515</v>
      </c>
    </row>
    <row r="11" customHeight="1" spans="2:4">
      <c r="B11" s="571" t="s">
        <v>25</v>
      </c>
      <c r="C11" s="572"/>
      <c r="D11" s="572"/>
    </row>
    <row r="12" customHeight="1" spans="2:4">
      <c r="B12" s="387">
        <v>59</v>
      </c>
      <c r="C12" s="534" t="s">
        <v>69</v>
      </c>
      <c r="D12" s="380">
        <v>250</v>
      </c>
    </row>
    <row r="13" customHeight="1" spans="2:4">
      <c r="B13" s="387">
        <v>486</v>
      </c>
      <c r="C13" s="536" t="s">
        <v>42</v>
      </c>
      <c r="D13" s="380">
        <v>120</v>
      </c>
    </row>
    <row r="14" customHeight="1" spans="2:4">
      <c r="B14" s="568">
        <v>694</v>
      </c>
      <c r="C14" s="536" t="s">
        <v>70</v>
      </c>
      <c r="D14" s="380">
        <v>180</v>
      </c>
    </row>
    <row r="15" s="212" customFormat="1" customHeight="1" spans="2:4">
      <c r="B15" s="387">
        <v>71</v>
      </c>
      <c r="C15" s="386" t="s">
        <v>71</v>
      </c>
      <c r="D15" s="380">
        <v>100</v>
      </c>
    </row>
    <row r="16" customHeight="1" spans="2:4">
      <c r="B16" s="118"/>
      <c r="C16" s="537" t="s">
        <v>30</v>
      </c>
      <c r="D16" s="538">
        <v>250</v>
      </c>
    </row>
    <row r="17" customHeight="1" spans="2:4">
      <c r="B17" s="387">
        <v>882</v>
      </c>
      <c r="C17" s="380" t="s">
        <v>31</v>
      </c>
      <c r="D17" s="409">
        <v>200</v>
      </c>
    </row>
    <row r="18" customHeight="1" spans="2:4">
      <c r="B18" s="387"/>
      <c r="C18" s="539" t="s">
        <v>32</v>
      </c>
      <c r="D18" s="409">
        <v>60</v>
      </c>
    </row>
    <row r="19" customHeight="1" spans="2:4">
      <c r="B19" s="573"/>
      <c r="C19" s="540" t="s">
        <v>72</v>
      </c>
      <c r="D19" s="538">
        <v>15</v>
      </c>
    </row>
    <row r="20" customHeight="1" spans="2:4">
      <c r="B20" s="574"/>
      <c r="C20" s="541" t="s">
        <v>34</v>
      </c>
      <c r="D20" s="575">
        <f>D13+D14+D15+D16+D17+D18+D19</f>
        <v>925</v>
      </c>
    </row>
    <row r="21" customHeight="1" spans="2:4">
      <c r="B21" s="554"/>
      <c r="C21" s="546" t="s">
        <v>35</v>
      </c>
      <c r="D21" s="576">
        <f>D10+D20</f>
        <v>1440</v>
      </c>
    </row>
    <row r="22" customHeight="1" spans="2:4">
      <c r="B22" s="564" t="s">
        <v>36</v>
      </c>
      <c r="C22" s="565"/>
      <c r="D22" s="565"/>
    </row>
    <row r="23" customHeight="1" spans="2:4">
      <c r="B23" s="376" t="s">
        <v>2</v>
      </c>
      <c r="C23" s="377"/>
      <c r="D23" s="377"/>
    </row>
    <row r="24" customHeight="1" spans="2:4">
      <c r="B24" s="387">
        <v>305</v>
      </c>
      <c r="C24" s="390" t="s">
        <v>37</v>
      </c>
      <c r="D24" s="538">
        <v>100</v>
      </c>
    </row>
    <row r="25" customHeight="1" spans="2:4">
      <c r="B25" s="569">
        <v>3</v>
      </c>
      <c r="C25" s="539" t="s">
        <v>38</v>
      </c>
      <c r="D25" s="553" t="s">
        <v>39</v>
      </c>
    </row>
    <row r="26" customHeight="1" spans="2:4">
      <c r="B26" s="387">
        <v>943</v>
      </c>
      <c r="C26" s="390" t="s">
        <v>23</v>
      </c>
      <c r="D26" s="380">
        <v>200</v>
      </c>
    </row>
    <row r="27" customHeight="1" spans="2:4">
      <c r="B27" s="574"/>
      <c r="C27" s="541" t="s">
        <v>34</v>
      </c>
      <c r="D27" s="569">
        <f>100+75+200</f>
        <v>375</v>
      </c>
    </row>
    <row r="28" customHeight="1" spans="2:4">
      <c r="B28" s="571" t="s">
        <v>25</v>
      </c>
      <c r="C28" s="572"/>
      <c r="D28" s="572"/>
    </row>
    <row r="29" customHeight="1" spans="2:4">
      <c r="B29" s="387">
        <v>187</v>
      </c>
      <c r="C29" s="386" t="s">
        <v>40</v>
      </c>
      <c r="D29" s="380" t="s">
        <v>41</v>
      </c>
    </row>
    <row r="30" customHeight="1" spans="2:4">
      <c r="B30" s="387">
        <v>694</v>
      </c>
      <c r="C30" s="536" t="s">
        <v>28</v>
      </c>
      <c r="D30" s="380">
        <v>200</v>
      </c>
    </row>
    <row r="31" customHeight="1" spans="2:4">
      <c r="B31" s="387">
        <v>643</v>
      </c>
      <c r="C31" s="542" t="s">
        <v>27</v>
      </c>
      <c r="D31" s="380">
        <v>100</v>
      </c>
    </row>
    <row r="32" s="212" customFormat="1" customHeight="1" spans="2:4">
      <c r="B32" s="387">
        <v>71</v>
      </c>
      <c r="C32" s="386" t="s">
        <v>71</v>
      </c>
      <c r="D32" s="380">
        <v>100</v>
      </c>
    </row>
    <row r="33" customHeight="1" spans="2:4">
      <c r="B33" s="387">
        <v>496</v>
      </c>
      <c r="C33" s="380" t="s">
        <v>45</v>
      </c>
      <c r="D33" s="409">
        <v>200</v>
      </c>
    </row>
    <row r="34" customHeight="1" spans="2:4">
      <c r="B34" s="387"/>
      <c r="C34" s="539" t="s">
        <v>32</v>
      </c>
      <c r="D34" s="409">
        <v>60</v>
      </c>
    </row>
    <row r="35" customHeight="1" spans="2:4">
      <c r="B35" s="537"/>
      <c r="C35" s="537" t="s">
        <v>46</v>
      </c>
      <c r="D35" s="538">
        <v>250</v>
      </c>
    </row>
    <row r="36" customHeight="1" spans="2:4">
      <c r="B36" s="120"/>
      <c r="C36" s="540" t="s">
        <v>72</v>
      </c>
      <c r="D36" s="538">
        <v>15</v>
      </c>
    </row>
    <row r="37" customHeight="1" spans="2:4">
      <c r="B37" s="574"/>
      <c r="C37" s="541" t="s">
        <v>34</v>
      </c>
      <c r="D37" s="570">
        <f>D30+D31+D32+D33+D34+D35+D36+260</f>
        <v>1185</v>
      </c>
    </row>
    <row r="38" customHeight="1" spans="2:4">
      <c r="B38" s="554"/>
      <c r="C38" s="546" t="s">
        <v>35</v>
      </c>
      <c r="D38" s="570">
        <f>D37+D27</f>
        <v>1560</v>
      </c>
    </row>
    <row r="39" customHeight="1" spans="2:4">
      <c r="B39" s="577" t="s">
        <v>47</v>
      </c>
      <c r="C39" s="577"/>
      <c r="D39" s="577"/>
    </row>
    <row r="40" customHeight="1" spans="2:4">
      <c r="B40" s="578" t="s">
        <v>2</v>
      </c>
      <c r="C40" s="578"/>
      <c r="D40" s="578"/>
    </row>
    <row r="41" customHeight="1" spans="2:4">
      <c r="B41" s="569">
        <v>253</v>
      </c>
      <c r="C41" s="547" t="s">
        <v>21</v>
      </c>
      <c r="D41" s="551">
        <v>250</v>
      </c>
    </row>
    <row r="42" customHeight="1" spans="2:4">
      <c r="B42" s="387"/>
      <c r="C42" s="536" t="s">
        <v>50</v>
      </c>
      <c r="D42" s="380">
        <v>200</v>
      </c>
    </row>
    <row r="43" customHeight="1" spans="2:4">
      <c r="B43" s="387"/>
      <c r="C43" s="542" t="s">
        <v>51</v>
      </c>
      <c r="D43" s="380">
        <v>50</v>
      </c>
    </row>
    <row r="44" customHeight="1" spans="2:4">
      <c r="B44" s="396"/>
      <c r="C44" s="579" t="s">
        <v>34</v>
      </c>
      <c r="D44" s="570">
        <f>D41+D42+D43</f>
        <v>500</v>
      </c>
    </row>
    <row r="45" customHeight="1" spans="2:4">
      <c r="B45" s="580" t="s">
        <v>25</v>
      </c>
      <c r="C45" s="581"/>
      <c r="D45" s="581"/>
    </row>
    <row r="46" customHeight="1" spans="2:4">
      <c r="B46" s="387">
        <v>61</v>
      </c>
      <c r="C46" s="390" t="s">
        <v>52</v>
      </c>
      <c r="D46" s="409">
        <v>250</v>
      </c>
    </row>
    <row r="47" customHeight="1" spans="2:4">
      <c r="B47" s="387">
        <v>291</v>
      </c>
      <c r="C47" s="390" t="s">
        <v>53</v>
      </c>
      <c r="D47" s="380">
        <v>150</v>
      </c>
    </row>
    <row r="48" customHeight="1" spans="2:4">
      <c r="B48" s="387">
        <v>591</v>
      </c>
      <c r="C48" s="536" t="s">
        <v>59</v>
      </c>
      <c r="D48" s="538" t="s">
        <v>60</v>
      </c>
    </row>
    <row r="49" customHeight="1" spans="2:4">
      <c r="B49" s="387">
        <v>71</v>
      </c>
      <c r="C49" s="386" t="s">
        <v>71</v>
      </c>
      <c r="D49" s="380">
        <v>100</v>
      </c>
    </row>
    <row r="50" customHeight="1" spans="2:4">
      <c r="B50" s="387"/>
      <c r="C50" s="386" t="s">
        <v>54</v>
      </c>
      <c r="D50" s="380">
        <v>200</v>
      </c>
    </row>
    <row r="51" customHeight="1" spans="2:4">
      <c r="B51" s="120"/>
      <c r="C51" s="209" t="s">
        <v>55</v>
      </c>
      <c r="D51" s="538">
        <v>250</v>
      </c>
    </row>
    <row r="52" customHeight="1" spans="2:4">
      <c r="B52" s="387"/>
      <c r="C52" s="539" t="s">
        <v>32</v>
      </c>
      <c r="D52" s="409">
        <v>60</v>
      </c>
    </row>
    <row r="53" customHeight="1" spans="2:4">
      <c r="B53" s="120"/>
      <c r="C53" s="540" t="s">
        <v>72</v>
      </c>
      <c r="D53" s="538">
        <v>15</v>
      </c>
    </row>
    <row r="54" customHeight="1" spans="2:4">
      <c r="B54" s="574"/>
      <c r="C54" s="541" t="s">
        <v>34</v>
      </c>
      <c r="D54" s="570" t="e">
        <f>D46+D47+D48+D49+D50+D51+D52+D53</f>
        <v>#VALUE!</v>
      </c>
    </row>
    <row r="55" customHeight="1" spans="2:4">
      <c r="B55" s="554"/>
      <c r="C55" s="546" t="s">
        <v>35</v>
      </c>
      <c r="D55" s="570" t="e">
        <f>D54+D44</f>
        <v>#VALUE!</v>
      </c>
    </row>
    <row r="56" customHeight="1" spans="2:4">
      <c r="B56" s="577" t="s">
        <v>56</v>
      </c>
      <c r="C56" s="577"/>
      <c r="D56" s="577"/>
    </row>
    <row r="57" customHeight="1" spans="2:4">
      <c r="B57" s="578" t="s">
        <v>2</v>
      </c>
      <c r="C57" s="578"/>
      <c r="D57" s="578"/>
    </row>
    <row r="58" customHeight="1" spans="2:4">
      <c r="B58" s="387">
        <v>463</v>
      </c>
      <c r="C58" s="554" t="s">
        <v>57</v>
      </c>
      <c r="D58" s="538" t="s">
        <v>58</v>
      </c>
    </row>
    <row r="59" customHeight="1" spans="2:4">
      <c r="B59" s="387"/>
      <c r="C59" s="386" t="s">
        <v>50</v>
      </c>
      <c r="D59" s="380">
        <v>200</v>
      </c>
    </row>
    <row r="60" customHeight="1" spans="2:4">
      <c r="B60" s="396"/>
      <c r="C60" s="579" t="s">
        <v>34</v>
      </c>
      <c r="D60" s="570">
        <f>160+30+200</f>
        <v>390</v>
      </c>
    </row>
    <row r="61" customHeight="1" spans="2:4">
      <c r="B61" s="580" t="s">
        <v>25</v>
      </c>
      <c r="C61" s="581"/>
      <c r="D61" s="581"/>
    </row>
    <row r="62" customHeight="1" spans="2:4">
      <c r="B62" s="569">
        <v>61</v>
      </c>
      <c r="C62" s="544" t="s">
        <v>26</v>
      </c>
      <c r="D62" s="409">
        <v>250</v>
      </c>
    </row>
    <row r="63" customHeight="1" spans="2:4">
      <c r="B63" s="387">
        <v>318</v>
      </c>
      <c r="C63" s="542" t="s">
        <v>73</v>
      </c>
      <c r="D63" s="380">
        <v>200</v>
      </c>
    </row>
    <row r="64" customHeight="1" spans="2:4">
      <c r="B64" s="582">
        <v>536</v>
      </c>
      <c r="C64" s="542" t="s">
        <v>74</v>
      </c>
      <c r="D64" s="380">
        <v>100</v>
      </c>
    </row>
    <row r="65" customHeight="1" spans="2:4">
      <c r="B65" s="387">
        <v>71</v>
      </c>
      <c r="C65" s="386" t="s">
        <v>71</v>
      </c>
      <c r="D65" s="380">
        <v>100</v>
      </c>
    </row>
    <row r="66" customHeight="1" spans="2:4">
      <c r="B66" s="569">
        <v>126</v>
      </c>
      <c r="C66" s="544" t="s">
        <v>61</v>
      </c>
      <c r="D66" s="396">
        <v>200</v>
      </c>
    </row>
    <row r="67" customHeight="1" spans="2:4">
      <c r="B67" s="118"/>
      <c r="C67" s="537" t="s">
        <v>30</v>
      </c>
      <c r="D67" s="538">
        <v>250</v>
      </c>
    </row>
    <row r="68" customHeight="1" spans="2:4">
      <c r="B68" s="387"/>
      <c r="C68" s="539" t="s">
        <v>32</v>
      </c>
      <c r="D68" s="409">
        <v>60</v>
      </c>
    </row>
    <row r="69" customHeight="1" spans="2:4">
      <c r="B69" s="120"/>
      <c r="C69" s="540" t="s">
        <v>72</v>
      </c>
      <c r="D69" s="538">
        <v>15</v>
      </c>
    </row>
    <row r="70" customHeight="1" spans="2:4">
      <c r="B70" s="574"/>
      <c r="C70" s="541" t="s">
        <v>34</v>
      </c>
      <c r="D70" s="570">
        <f>D64+D65+D66+D67+D68+D69+260+60+40</f>
        <v>1085</v>
      </c>
    </row>
    <row r="71" customHeight="1" spans="2:4">
      <c r="B71" s="554"/>
      <c r="C71" s="546" t="s">
        <v>35</v>
      </c>
      <c r="D71" s="570">
        <f>D70+D60</f>
        <v>1475</v>
      </c>
    </row>
    <row r="72" customHeight="1" spans="2:4">
      <c r="B72" s="577" t="s">
        <v>62</v>
      </c>
      <c r="C72" s="577"/>
      <c r="D72" s="577"/>
    </row>
    <row r="73" customHeight="1" spans="2:4">
      <c r="B73" s="578" t="s">
        <v>2</v>
      </c>
      <c r="C73" s="578"/>
      <c r="D73" s="578"/>
    </row>
    <row r="74" customHeight="1" spans="2:4">
      <c r="B74" s="387">
        <v>275</v>
      </c>
      <c r="C74" s="542" t="s">
        <v>48</v>
      </c>
      <c r="D74" s="380">
        <v>120</v>
      </c>
    </row>
    <row r="75" customHeight="1" spans="2:4">
      <c r="B75" s="387">
        <v>165</v>
      </c>
      <c r="C75" s="555" t="s">
        <v>49</v>
      </c>
      <c r="D75" s="380">
        <v>150</v>
      </c>
    </row>
    <row r="76" customHeight="1" spans="2:4">
      <c r="B76" s="387"/>
      <c r="C76" s="386" t="s">
        <v>50</v>
      </c>
      <c r="D76" s="380">
        <v>200</v>
      </c>
    </row>
    <row r="77" customHeight="1" spans="2:4">
      <c r="B77" s="537"/>
      <c r="C77" s="396" t="s">
        <v>64</v>
      </c>
      <c r="D77" s="538">
        <v>50</v>
      </c>
    </row>
    <row r="78" customHeight="1" spans="2:4">
      <c r="B78" s="396"/>
      <c r="C78" s="579" t="s">
        <v>34</v>
      </c>
      <c r="D78" s="570">
        <f>SUM(D74:D77)</f>
        <v>520</v>
      </c>
    </row>
    <row r="79" customHeight="1" spans="2:4">
      <c r="B79" s="583" t="s">
        <v>25</v>
      </c>
      <c r="C79" s="583"/>
      <c r="D79" s="583"/>
    </row>
    <row r="80" customHeight="1" spans="2:4">
      <c r="B80" s="387">
        <v>187</v>
      </c>
      <c r="C80" s="386" t="s">
        <v>40</v>
      </c>
      <c r="D80" s="380" t="s">
        <v>41</v>
      </c>
    </row>
    <row r="81" customHeight="1" spans="2:4">
      <c r="B81" s="569">
        <v>90</v>
      </c>
      <c r="C81" s="537" t="s">
        <v>65</v>
      </c>
      <c r="D81" s="545">
        <v>150</v>
      </c>
    </row>
    <row r="82" customHeight="1" spans="2:4">
      <c r="B82" s="387">
        <v>71</v>
      </c>
      <c r="C82" s="386" t="s">
        <v>71</v>
      </c>
      <c r="D82" s="380">
        <v>100</v>
      </c>
    </row>
    <row r="83" customHeight="1" spans="2:4">
      <c r="B83" s="387"/>
      <c r="C83" s="386" t="s">
        <v>54</v>
      </c>
      <c r="D83" s="380">
        <v>200</v>
      </c>
    </row>
    <row r="84" customHeight="1" spans="2:4">
      <c r="B84" s="120"/>
      <c r="C84" s="209" t="s">
        <v>55</v>
      </c>
      <c r="D84" s="538">
        <v>250</v>
      </c>
    </row>
    <row r="85" customHeight="1" spans="2:4">
      <c r="B85" s="387"/>
      <c r="C85" s="539" t="s">
        <v>32</v>
      </c>
      <c r="D85" s="409">
        <v>60</v>
      </c>
    </row>
    <row r="86" customHeight="1" spans="2:4">
      <c r="B86" s="120"/>
      <c r="C86" s="540" t="s">
        <v>72</v>
      </c>
      <c r="D86" s="538">
        <v>15</v>
      </c>
    </row>
    <row r="87" customHeight="1" spans="2:4">
      <c r="B87" s="574"/>
      <c r="C87" s="541" t="s">
        <v>34</v>
      </c>
      <c r="D87" s="570">
        <f>D81+D82+D83+D84+D85+D86+260</f>
        <v>1035</v>
      </c>
    </row>
    <row r="88" customHeight="1" spans="2:4">
      <c r="B88" s="554"/>
      <c r="C88" s="546" t="s">
        <v>35</v>
      </c>
      <c r="D88" s="570">
        <f>D87+D77</f>
        <v>1085</v>
      </c>
    </row>
    <row r="89" customHeight="1" spans="2:4">
      <c r="B89" s="577" t="s">
        <v>75</v>
      </c>
      <c r="C89" s="577"/>
      <c r="D89" s="577"/>
    </row>
    <row r="90" customHeight="1" spans="2:4">
      <c r="B90" s="578" t="s">
        <v>2</v>
      </c>
      <c r="C90" s="578"/>
      <c r="D90" s="578"/>
    </row>
    <row r="91" customHeight="1" spans="2:4">
      <c r="B91" s="387">
        <v>305</v>
      </c>
      <c r="C91" s="542" t="s">
        <v>37</v>
      </c>
      <c r="D91" s="538">
        <v>100</v>
      </c>
    </row>
    <row r="92" customHeight="1" spans="2:4">
      <c r="B92" s="569">
        <v>3</v>
      </c>
      <c r="C92" s="539" t="s">
        <v>38</v>
      </c>
      <c r="D92" s="556" t="s">
        <v>39</v>
      </c>
    </row>
    <row r="93" customHeight="1" spans="2:4">
      <c r="B93" s="387">
        <v>943</v>
      </c>
      <c r="C93" s="390" t="s">
        <v>23</v>
      </c>
      <c r="D93" s="380">
        <v>200</v>
      </c>
    </row>
    <row r="94" customHeight="1" spans="2:4">
      <c r="B94" s="554"/>
      <c r="C94" s="546" t="s">
        <v>24</v>
      </c>
      <c r="D94" s="570">
        <f>120+150+200+50+10+15</f>
        <v>545</v>
      </c>
    </row>
    <row r="95" customHeight="1" spans="2:4">
      <c r="B95" s="571" t="s">
        <v>25</v>
      </c>
      <c r="C95" s="572"/>
      <c r="D95" s="572"/>
    </row>
    <row r="96" customHeight="1" spans="2:4">
      <c r="B96" s="387">
        <v>144</v>
      </c>
      <c r="C96" s="547" t="s">
        <v>76</v>
      </c>
      <c r="D96" s="396">
        <v>250</v>
      </c>
    </row>
    <row r="97" s="212" customFormat="1" customHeight="1" spans="2:4">
      <c r="B97" s="387">
        <v>69</v>
      </c>
      <c r="C97" s="547" t="s">
        <v>77</v>
      </c>
      <c r="D97" s="396">
        <v>200</v>
      </c>
    </row>
    <row r="98" customHeight="1" spans="2:4">
      <c r="B98" s="387">
        <v>71</v>
      </c>
      <c r="C98" s="386" t="s">
        <v>71</v>
      </c>
      <c r="D98" s="380">
        <v>100</v>
      </c>
    </row>
    <row r="99" customHeight="1" spans="2:4">
      <c r="B99" s="538"/>
      <c r="C99" s="538" t="s">
        <v>46</v>
      </c>
      <c r="D99" s="538">
        <v>250</v>
      </c>
    </row>
    <row r="100" customHeight="1" spans="2:4">
      <c r="B100" s="387">
        <v>496</v>
      </c>
      <c r="C100" s="380" t="s">
        <v>45</v>
      </c>
      <c r="D100" s="409">
        <v>200</v>
      </c>
    </row>
    <row r="101" customHeight="1" spans="2:4">
      <c r="B101" s="387"/>
      <c r="C101" s="539" t="s">
        <v>32</v>
      </c>
      <c r="D101" s="409">
        <v>60</v>
      </c>
    </row>
    <row r="102" customHeight="1" spans="2:4">
      <c r="B102" s="573"/>
      <c r="C102" s="540" t="s">
        <v>72</v>
      </c>
      <c r="D102" s="538">
        <v>15</v>
      </c>
    </row>
    <row r="103" customHeight="1" spans="2:4">
      <c r="B103" s="574"/>
      <c r="C103" s="541" t="s">
        <v>34</v>
      </c>
      <c r="D103" s="575">
        <f>SUM(D96:D102)</f>
        <v>1075</v>
      </c>
    </row>
    <row r="104" customHeight="1" spans="2:4">
      <c r="B104" s="554"/>
      <c r="C104" s="546" t="s">
        <v>35</v>
      </c>
      <c r="D104" s="576">
        <f t="shared" ref="D104" si="0">D94+D103</f>
        <v>1620</v>
      </c>
    </row>
    <row r="105" customHeight="1" spans="2:4">
      <c r="B105" s="564" t="s">
        <v>78</v>
      </c>
      <c r="C105" s="565"/>
      <c r="D105" s="565"/>
    </row>
    <row r="106" customHeight="1" spans="2:4">
      <c r="B106" s="376" t="s">
        <v>2</v>
      </c>
      <c r="C106" s="377"/>
      <c r="D106" s="377"/>
    </row>
    <row r="107" s="212" customFormat="1" customHeight="1" spans="2:4">
      <c r="B107" s="387">
        <v>591</v>
      </c>
      <c r="C107" s="386" t="s">
        <v>59</v>
      </c>
      <c r="D107" s="538" t="s">
        <v>79</v>
      </c>
    </row>
    <row r="108" s="212" customFormat="1" customHeight="1" spans="2:4">
      <c r="B108" s="387">
        <v>679</v>
      </c>
      <c r="C108" s="386" t="s">
        <v>80</v>
      </c>
      <c r="D108" s="557">
        <v>150</v>
      </c>
    </row>
    <row r="109" customHeight="1" spans="2:4">
      <c r="B109" s="569">
        <v>209</v>
      </c>
      <c r="C109" s="558" t="s">
        <v>63</v>
      </c>
      <c r="D109" s="559">
        <v>52</v>
      </c>
    </row>
    <row r="110" customHeight="1" spans="2:4">
      <c r="B110" s="537"/>
      <c r="C110" s="396" t="s">
        <v>64</v>
      </c>
      <c r="D110" s="538">
        <v>50</v>
      </c>
    </row>
    <row r="111" customHeight="1" spans="2:4">
      <c r="B111" s="387">
        <v>882</v>
      </c>
      <c r="C111" s="380" t="s">
        <v>31</v>
      </c>
      <c r="D111" s="409">
        <v>200</v>
      </c>
    </row>
    <row r="112" customHeight="1" spans="2:4">
      <c r="B112" s="584"/>
      <c r="C112" s="585" t="s">
        <v>34</v>
      </c>
      <c r="D112" s="586">
        <f>80+D108+D109+D110+D111</f>
        <v>532</v>
      </c>
    </row>
    <row r="113" customHeight="1" spans="2:4">
      <c r="B113" s="587" t="s">
        <v>25</v>
      </c>
      <c r="C113" s="588"/>
      <c r="D113" s="588"/>
    </row>
    <row r="114" customHeight="1" spans="2:4">
      <c r="B114" s="387">
        <v>59</v>
      </c>
      <c r="C114" s="534" t="s">
        <v>69</v>
      </c>
      <c r="D114" s="380">
        <v>250</v>
      </c>
    </row>
    <row r="115" customHeight="1" spans="2:4">
      <c r="B115" s="387">
        <v>486</v>
      </c>
      <c r="C115" s="544" t="s">
        <v>81</v>
      </c>
      <c r="D115" s="380">
        <v>120</v>
      </c>
    </row>
    <row r="116" customHeight="1" spans="2:4">
      <c r="B116" s="387">
        <v>378</v>
      </c>
      <c r="C116" s="542" t="s">
        <v>70</v>
      </c>
      <c r="D116" s="380">
        <v>200</v>
      </c>
    </row>
    <row r="117" customHeight="1" spans="2:4">
      <c r="B117" s="387">
        <v>71</v>
      </c>
      <c r="C117" s="386" t="s">
        <v>71</v>
      </c>
      <c r="D117" s="380">
        <v>100</v>
      </c>
    </row>
    <row r="118" customHeight="1" spans="2:4">
      <c r="B118" s="387"/>
      <c r="C118" s="386" t="s">
        <v>54</v>
      </c>
      <c r="D118" s="380">
        <v>200</v>
      </c>
    </row>
    <row r="119" customHeight="1" spans="2:4">
      <c r="B119" s="387"/>
      <c r="C119" s="539" t="s">
        <v>32</v>
      </c>
      <c r="D119" s="409">
        <v>60</v>
      </c>
    </row>
    <row r="120" customHeight="1" spans="2:4">
      <c r="B120" s="118"/>
      <c r="C120" s="537" t="s">
        <v>30</v>
      </c>
      <c r="D120" s="538">
        <v>250</v>
      </c>
    </row>
    <row r="121" customHeight="1" spans="2:4">
      <c r="B121" s="589"/>
      <c r="C121" s="540" t="s">
        <v>72</v>
      </c>
      <c r="D121" s="538">
        <v>15</v>
      </c>
    </row>
    <row r="122" customHeight="1" spans="2:4">
      <c r="B122" s="584"/>
      <c r="C122" s="585" t="s">
        <v>34</v>
      </c>
      <c r="D122" s="570">
        <f>SUM(D114:D121)</f>
        <v>1195</v>
      </c>
    </row>
    <row r="123" customHeight="1" spans="2:4">
      <c r="B123" s="534"/>
      <c r="C123" s="590" t="s">
        <v>35</v>
      </c>
      <c r="D123" s="570">
        <f>D122+D112</f>
        <v>1727</v>
      </c>
    </row>
    <row r="124" customHeight="1" spans="2:4">
      <c r="B124" s="591" t="s">
        <v>82</v>
      </c>
      <c r="C124" s="591"/>
      <c r="D124" s="591"/>
    </row>
    <row r="125" customHeight="1" spans="2:4">
      <c r="B125" s="387" t="s">
        <v>2</v>
      </c>
      <c r="C125" s="387"/>
      <c r="D125" s="387"/>
    </row>
    <row r="126" customHeight="1" spans="2:4">
      <c r="B126" s="387">
        <v>390</v>
      </c>
      <c r="C126" s="390" t="s">
        <v>83</v>
      </c>
      <c r="D126" s="380">
        <v>200</v>
      </c>
    </row>
    <row r="127" customHeight="1" spans="2:4">
      <c r="B127" s="387"/>
      <c r="C127" s="386" t="s">
        <v>50</v>
      </c>
      <c r="D127" s="380">
        <v>200</v>
      </c>
    </row>
    <row r="128" customHeight="1" spans="2:4">
      <c r="B128" s="569">
        <v>3</v>
      </c>
      <c r="C128" s="539" t="s">
        <v>67</v>
      </c>
      <c r="D128" s="552" t="s">
        <v>68</v>
      </c>
    </row>
    <row r="129" customHeight="1" spans="1:4">
      <c r="A129" s="212"/>
      <c r="B129" s="545"/>
      <c r="C129" s="569" t="s">
        <v>34</v>
      </c>
      <c r="D129" s="570">
        <f>200+200+65</f>
        <v>465</v>
      </c>
    </row>
    <row r="130" customHeight="1" spans="1:4">
      <c r="A130" s="212"/>
      <c r="B130" s="592" t="s">
        <v>25</v>
      </c>
      <c r="C130" s="593"/>
      <c r="D130" s="593"/>
    </row>
    <row r="131" customHeight="1" spans="2:4">
      <c r="B131" s="387">
        <v>187</v>
      </c>
      <c r="C131" s="386" t="s">
        <v>40</v>
      </c>
      <c r="D131" s="380" t="s">
        <v>41</v>
      </c>
    </row>
    <row r="132" customHeight="1" spans="2:4">
      <c r="B132" s="387">
        <v>643</v>
      </c>
      <c r="C132" s="542" t="s">
        <v>27</v>
      </c>
      <c r="D132" s="380">
        <v>100</v>
      </c>
    </row>
    <row r="133" customHeight="1" spans="2:4">
      <c r="B133" s="387">
        <v>165</v>
      </c>
      <c r="C133" s="534" t="s">
        <v>49</v>
      </c>
      <c r="D133" s="380">
        <v>150</v>
      </c>
    </row>
    <row r="134" customHeight="1" spans="2:4">
      <c r="B134" s="387">
        <v>71</v>
      </c>
      <c r="C134" s="386" t="s">
        <v>71</v>
      </c>
      <c r="D134" s="380">
        <v>100</v>
      </c>
    </row>
    <row r="135" customHeight="1" spans="2:4">
      <c r="B135" s="569">
        <v>126</v>
      </c>
      <c r="C135" s="544" t="s">
        <v>61</v>
      </c>
      <c r="D135" s="396">
        <v>200</v>
      </c>
    </row>
    <row r="136" customHeight="1" spans="2:4">
      <c r="B136" s="589"/>
      <c r="C136" s="548" t="s">
        <v>55</v>
      </c>
      <c r="D136" s="538">
        <v>250</v>
      </c>
    </row>
    <row r="137" customHeight="1" spans="2:4">
      <c r="B137" s="387"/>
      <c r="C137" s="539" t="s">
        <v>32</v>
      </c>
      <c r="D137" s="409">
        <v>60</v>
      </c>
    </row>
    <row r="138" customHeight="1" spans="2:4">
      <c r="B138" s="589"/>
      <c r="C138" s="540" t="s">
        <v>72</v>
      </c>
      <c r="D138" s="538">
        <v>15</v>
      </c>
    </row>
    <row r="139" customHeight="1" spans="2:4">
      <c r="B139" s="584"/>
      <c r="C139" s="585" t="s">
        <v>34</v>
      </c>
      <c r="D139" s="570">
        <f>D132+D133+D134+D135+D136+D137+D138+260</f>
        <v>1135</v>
      </c>
    </row>
    <row r="140" customHeight="1" spans="2:4">
      <c r="B140" s="534"/>
      <c r="C140" s="590" t="s">
        <v>35</v>
      </c>
      <c r="D140" s="570">
        <f>D129+D139</f>
        <v>1600</v>
      </c>
    </row>
    <row r="141" customHeight="1" spans="2:4">
      <c r="B141" s="591" t="s">
        <v>84</v>
      </c>
      <c r="C141" s="591"/>
      <c r="D141" s="591"/>
    </row>
    <row r="142" customHeight="1" spans="2:4">
      <c r="B142" s="387" t="s">
        <v>2</v>
      </c>
      <c r="C142" s="387"/>
      <c r="D142" s="387"/>
    </row>
    <row r="143" customHeight="1" spans="2:4">
      <c r="B143" s="387">
        <v>313</v>
      </c>
      <c r="C143" s="547" t="s">
        <v>85</v>
      </c>
      <c r="D143" s="538" t="s">
        <v>58</v>
      </c>
    </row>
    <row r="144" customHeight="1" spans="2:4">
      <c r="B144" s="387"/>
      <c r="C144" s="386" t="s">
        <v>50</v>
      </c>
      <c r="D144" s="380">
        <v>200</v>
      </c>
    </row>
    <row r="145" customHeight="1" spans="2:4">
      <c r="B145" s="545"/>
      <c r="C145" s="569" t="s">
        <v>34</v>
      </c>
      <c r="D145" s="594">
        <f t="shared" ref="D145" si="1">SUM(D143:D144)</f>
        <v>200</v>
      </c>
    </row>
    <row r="146" customHeight="1" spans="2:4">
      <c r="B146" s="592" t="s">
        <v>25</v>
      </c>
      <c r="C146" s="593"/>
      <c r="D146" s="593"/>
    </row>
    <row r="147" customHeight="1" spans="2:4">
      <c r="B147" s="569">
        <v>61</v>
      </c>
      <c r="C147" s="544" t="s">
        <v>52</v>
      </c>
      <c r="D147" s="409">
        <v>250</v>
      </c>
    </row>
    <row r="148" customHeight="1" spans="2:4">
      <c r="B148" s="387">
        <v>275</v>
      </c>
      <c r="C148" s="542" t="s">
        <v>48</v>
      </c>
      <c r="D148" s="380">
        <v>120</v>
      </c>
    </row>
    <row r="149" customHeight="1" spans="2:4">
      <c r="B149" s="387">
        <v>318</v>
      </c>
      <c r="C149" s="542" t="s">
        <v>73</v>
      </c>
      <c r="D149" s="380">
        <v>200</v>
      </c>
    </row>
    <row r="150" customHeight="1" spans="2:4">
      <c r="B150" s="387">
        <v>71</v>
      </c>
      <c r="C150" s="386" t="s">
        <v>71</v>
      </c>
      <c r="D150" s="380">
        <v>100</v>
      </c>
    </row>
    <row r="151" customHeight="1" spans="2:4">
      <c r="B151" s="387">
        <v>943</v>
      </c>
      <c r="C151" s="390" t="s">
        <v>23</v>
      </c>
      <c r="D151" s="380">
        <v>200</v>
      </c>
    </row>
    <row r="152" customHeight="1" spans="2:4">
      <c r="B152" s="120"/>
      <c r="C152" s="209" t="s">
        <v>55</v>
      </c>
      <c r="D152" s="538">
        <v>250</v>
      </c>
    </row>
    <row r="153" customHeight="1" spans="2:4">
      <c r="B153" s="387"/>
      <c r="C153" s="539" t="s">
        <v>32</v>
      </c>
      <c r="D153" s="409">
        <v>60</v>
      </c>
    </row>
    <row r="154" customHeight="1" spans="2:4">
      <c r="B154" s="120"/>
      <c r="C154" s="540" t="s">
        <v>72</v>
      </c>
      <c r="D154" s="538">
        <v>15</v>
      </c>
    </row>
    <row r="155" customHeight="1" spans="2:4">
      <c r="B155" s="584"/>
      <c r="C155" s="585" t="s">
        <v>34</v>
      </c>
      <c r="D155" s="570">
        <f>SUM(D147:D154)</f>
        <v>1195</v>
      </c>
    </row>
    <row r="156" customHeight="1" spans="2:4">
      <c r="B156" s="534"/>
      <c r="C156" s="590" t="s">
        <v>35</v>
      </c>
      <c r="D156" s="570">
        <f>D155+D145</f>
        <v>1395</v>
      </c>
    </row>
    <row r="157" customHeight="1" spans="2:4">
      <c r="B157" s="591" t="s">
        <v>86</v>
      </c>
      <c r="C157" s="591"/>
      <c r="D157" s="591"/>
    </row>
    <row r="158" customHeight="1" spans="2:4">
      <c r="B158" s="387" t="s">
        <v>2</v>
      </c>
      <c r="C158" s="387"/>
      <c r="D158" s="387"/>
    </row>
    <row r="159" customHeight="1" spans="2:4">
      <c r="B159" s="387">
        <v>93</v>
      </c>
      <c r="C159" s="544" t="s">
        <v>87</v>
      </c>
      <c r="D159" s="396">
        <v>250</v>
      </c>
    </row>
    <row r="160" customHeight="1" spans="2:4">
      <c r="B160" s="569">
        <v>3</v>
      </c>
      <c r="C160" s="539" t="s">
        <v>38</v>
      </c>
      <c r="D160" s="553" t="s">
        <v>39</v>
      </c>
    </row>
    <row r="161" customHeight="1" spans="2:4">
      <c r="B161" s="387">
        <v>943</v>
      </c>
      <c r="C161" s="390" t="s">
        <v>23</v>
      </c>
      <c r="D161" s="380">
        <v>200</v>
      </c>
    </row>
    <row r="162" customHeight="1" spans="2:4">
      <c r="B162" s="545"/>
      <c r="C162" s="569" t="s">
        <v>34</v>
      </c>
      <c r="D162" s="594">
        <f>SUM(D159:D161)</f>
        <v>450</v>
      </c>
    </row>
    <row r="163" customHeight="1" spans="2:4">
      <c r="B163" s="595" t="s">
        <v>25</v>
      </c>
      <c r="C163" s="595"/>
      <c r="D163" s="595"/>
    </row>
    <row r="164" customHeight="1" spans="2:4">
      <c r="B164" s="387">
        <v>144</v>
      </c>
      <c r="C164" s="547" t="s">
        <v>76</v>
      </c>
      <c r="D164" s="396">
        <v>250</v>
      </c>
    </row>
    <row r="165" customHeight="1" spans="2:4">
      <c r="B165" s="387">
        <v>291</v>
      </c>
      <c r="C165" s="390" t="s">
        <v>53</v>
      </c>
      <c r="D165" s="380">
        <v>150</v>
      </c>
    </row>
    <row r="166" customHeight="1" spans="2:4">
      <c r="B166" s="387">
        <v>591</v>
      </c>
      <c r="C166" s="536" t="s">
        <v>59</v>
      </c>
      <c r="D166" s="538" t="s">
        <v>60</v>
      </c>
    </row>
    <row r="167" customHeight="1" spans="2:4">
      <c r="B167" s="596">
        <v>71</v>
      </c>
      <c r="C167" s="536" t="s">
        <v>71</v>
      </c>
      <c r="D167" s="549">
        <v>100</v>
      </c>
    </row>
    <row r="168" customHeight="1" spans="2:4">
      <c r="B168" s="387">
        <v>496</v>
      </c>
      <c r="C168" s="380" t="s">
        <v>45</v>
      </c>
      <c r="D168" s="409">
        <v>200</v>
      </c>
    </row>
    <row r="169" customHeight="1" spans="2:4">
      <c r="B169" s="537"/>
      <c r="C169" s="537" t="s">
        <v>46</v>
      </c>
      <c r="D169" s="538">
        <v>250</v>
      </c>
    </row>
    <row r="170" customHeight="1" spans="2:4">
      <c r="B170" s="120"/>
      <c r="C170" s="540" t="s">
        <v>72</v>
      </c>
      <c r="D170" s="538">
        <v>15</v>
      </c>
    </row>
    <row r="171" customHeight="1" spans="2:4">
      <c r="B171" s="584"/>
      <c r="C171" s="585" t="s">
        <v>34</v>
      </c>
      <c r="D171" s="570" t="e">
        <f>D166+D167+D168+D169+D170+120+D164</f>
        <v>#VALUE!</v>
      </c>
    </row>
    <row r="172" customHeight="1" spans="2:4">
      <c r="B172" s="534"/>
      <c r="C172" s="590" t="s">
        <v>35</v>
      </c>
      <c r="D172" s="570" t="e">
        <f>D171+D162</f>
        <v>#VALUE!</v>
      </c>
    </row>
    <row r="173" ht="18.75" spans="2:2">
      <c r="B173" s="597"/>
    </row>
    <row r="174" spans="2:4">
      <c r="B174" s="412" t="s">
        <v>88</v>
      </c>
      <c r="C174" s="413"/>
      <c r="D174" s="414"/>
    </row>
    <row r="175" ht="33.75" customHeight="1" spans="2:4">
      <c r="B175" s="412" t="s">
        <v>89</v>
      </c>
      <c r="C175" s="413"/>
      <c r="D175" s="414"/>
    </row>
    <row r="176" spans="2:4">
      <c r="B176" s="412" t="s">
        <v>90</v>
      </c>
      <c r="C176" s="413"/>
      <c r="D176" s="414"/>
    </row>
  </sheetData>
  <mergeCells count="37">
    <mergeCell ref="B2:D2"/>
    <mergeCell ref="B3:D3"/>
    <mergeCell ref="B4:D4"/>
    <mergeCell ref="B11:D11"/>
    <mergeCell ref="B22:D22"/>
    <mergeCell ref="B23:D23"/>
    <mergeCell ref="B28:D28"/>
    <mergeCell ref="B39:D39"/>
    <mergeCell ref="B40:D40"/>
    <mergeCell ref="B45:D45"/>
    <mergeCell ref="B56:D56"/>
    <mergeCell ref="B57:D57"/>
    <mergeCell ref="B61:D61"/>
    <mergeCell ref="B72:D72"/>
    <mergeCell ref="B73:D73"/>
    <mergeCell ref="B79:D79"/>
    <mergeCell ref="B89:D89"/>
    <mergeCell ref="B90:D90"/>
    <mergeCell ref="B95:D95"/>
    <mergeCell ref="B105:D105"/>
    <mergeCell ref="B106:D106"/>
    <mergeCell ref="B113:D113"/>
    <mergeCell ref="B124:D124"/>
    <mergeCell ref="B125:D125"/>
    <mergeCell ref="B130:D130"/>
    <mergeCell ref="B141:D141"/>
    <mergeCell ref="B142:D142"/>
    <mergeCell ref="B146:D146"/>
    <mergeCell ref="B157:D157"/>
    <mergeCell ref="B158:D158"/>
    <mergeCell ref="B163:D163"/>
    <mergeCell ref="B174:D174"/>
    <mergeCell ref="B175:D175"/>
    <mergeCell ref="B176:D176"/>
    <mergeCell ref="B5:B6"/>
    <mergeCell ref="C5:C6"/>
    <mergeCell ref="D5:D6"/>
  </mergeCells>
  <pageMargins left="0.590551181102362" right="0" top="0.354330708661417" bottom="0.354330708661417" header="0.31496062992126" footer="0.31496062992126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F123"/>
  <sheetViews>
    <sheetView zoomScale="90" zoomScaleNormal="90" workbookViewId="0">
      <selection activeCell="E22" sqref="E22"/>
    </sheetView>
  </sheetViews>
  <sheetFormatPr defaultColWidth="9" defaultRowHeight="15" outlineLevelCol="5"/>
  <cols>
    <col min="5" max="5" width="36.5714285714286" customWidth="1"/>
    <col min="6" max="6" width="15" customWidth="1"/>
  </cols>
  <sheetData>
    <row r="3" ht="17.1" customHeight="1" spans="4:6">
      <c r="D3" s="560" t="s">
        <v>91</v>
      </c>
      <c r="E3" s="561" t="s">
        <v>4</v>
      </c>
      <c r="F3" s="562" t="s">
        <v>5</v>
      </c>
    </row>
    <row r="4" ht="17.1" customHeight="1" spans="4:6">
      <c r="D4" s="530" t="s">
        <v>1</v>
      </c>
      <c r="E4" s="531"/>
      <c r="F4" s="532"/>
    </row>
    <row r="5" ht="17.1" customHeight="1" spans="4:6">
      <c r="D5" s="541" t="s">
        <v>2</v>
      </c>
      <c r="E5" s="550" t="s">
        <v>66</v>
      </c>
      <c r="F5" s="551">
        <v>250</v>
      </c>
    </row>
    <row r="6" ht="17.25" customHeight="1" spans="4:6">
      <c r="D6" s="535"/>
      <c r="E6" s="539" t="s">
        <v>67</v>
      </c>
      <c r="F6" s="552" t="s">
        <v>68</v>
      </c>
    </row>
    <row r="7" ht="18" customHeight="1" spans="4:6">
      <c r="D7" s="535"/>
      <c r="E7" s="390" t="s">
        <v>23</v>
      </c>
      <c r="F7" s="380">
        <v>200</v>
      </c>
    </row>
    <row r="8" ht="17.1" customHeight="1" spans="4:6">
      <c r="D8" s="533" t="s">
        <v>25</v>
      </c>
      <c r="E8" s="534" t="s">
        <v>69</v>
      </c>
      <c r="F8" s="380">
        <v>250</v>
      </c>
    </row>
    <row r="9" ht="17.1" customHeight="1" spans="4:6">
      <c r="D9" s="535"/>
      <c r="E9" s="536" t="s">
        <v>42</v>
      </c>
      <c r="F9" s="380">
        <v>120</v>
      </c>
    </row>
    <row r="10" ht="17.1" customHeight="1" spans="4:6">
      <c r="D10" s="535"/>
      <c r="E10" s="536" t="s">
        <v>70</v>
      </c>
      <c r="F10" s="380">
        <v>180</v>
      </c>
    </row>
    <row r="11" ht="17.1" customHeight="1" spans="4:6">
      <c r="D11" s="535"/>
      <c r="E11" s="386" t="s">
        <v>71</v>
      </c>
      <c r="F11" s="380">
        <v>100</v>
      </c>
    </row>
    <row r="12" ht="17.1" customHeight="1" spans="4:6">
      <c r="D12" s="535"/>
      <c r="E12" s="537" t="s">
        <v>30</v>
      </c>
      <c r="F12" s="538">
        <v>250</v>
      </c>
    </row>
    <row r="13" ht="17.1" customHeight="1" spans="4:6">
      <c r="D13" s="535"/>
      <c r="E13" s="380" t="s">
        <v>31</v>
      </c>
      <c r="F13" s="409">
        <v>200</v>
      </c>
    </row>
    <row r="14" ht="17.1" customHeight="1" spans="4:6">
      <c r="D14" s="535"/>
      <c r="E14" s="539" t="s">
        <v>32</v>
      </c>
      <c r="F14" s="409">
        <v>60</v>
      </c>
    </row>
    <row r="15" ht="17.1" customHeight="1" spans="4:6">
      <c r="D15" s="535"/>
      <c r="E15" s="540" t="s">
        <v>72</v>
      </c>
      <c r="F15" s="538">
        <v>15</v>
      </c>
    </row>
    <row r="16" ht="17.1" customHeight="1" spans="4:6">
      <c r="D16" s="530" t="s">
        <v>36</v>
      </c>
      <c r="E16" s="531"/>
      <c r="F16" s="532"/>
    </row>
    <row r="17" ht="17.1" customHeight="1" spans="4:6">
      <c r="D17" s="541" t="s">
        <v>2</v>
      </c>
      <c r="E17" s="390" t="s">
        <v>37</v>
      </c>
      <c r="F17" s="538">
        <v>100</v>
      </c>
    </row>
    <row r="18" ht="17.1" customHeight="1" spans="4:6">
      <c r="D18" s="533"/>
      <c r="E18" s="539" t="s">
        <v>38</v>
      </c>
      <c r="F18" s="553" t="s">
        <v>39</v>
      </c>
    </row>
    <row r="19" ht="17.1" customHeight="1" spans="4:6">
      <c r="D19" s="535"/>
      <c r="E19" s="390" t="s">
        <v>23</v>
      </c>
      <c r="F19" s="380">
        <v>200</v>
      </c>
    </row>
    <row r="20" ht="17.1" customHeight="1" spans="4:6">
      <c r="D20" s="533" t="s">
        <v>25</v>
      </c>
      <c r="E20" s="386" t="s">
        <v>40</v>
      </c>
      <c r="F20" s="380" t="s">
        <v>41</v>
      </c>
    </row>
    <row r="21" ht="17.1" customHeight="1" spans="4:6">
      <c r="D21" s="535"/>
      <c r="E21" s="536" t="s">
        <v>28</v>
      </c>
      <c r="F21" s="380">
        <v>200</v>
      </c>
    </row>
    <row r="22" ht="17.1" customHeight="1" spans="4:6">
      <c r="D22" s="541"/>
      <c r="E22" s="542" t="s">
        <v>27</v>
      </c>
      <c r="F22" s="380">
        <v>100</v>
      </c>
    </row>
    <row r="23" ht="17.1" customHeight="1" spans="4:6">
      <c r="D23" s="535"/>
      <c r="E23" s="386" t="s">
        <v>71</v>
      </c>
      <c r="F23" s="380">
        <v>100</v>
      </c>
    </row>
    <row r="24" ht="17.1" customHeight="1" spans="4:6">
      <c r="D24" s="535"/>
      <c r="E24" s="380" t="s">
        <v>45</v>
      </c>
      <c r="F24" s="409">
        <v>200</v>
      </c>
    </row>
    <row r="25" ht="17.1" customHeight="1" spans="4:6">
      <c r="D25" s="535"/>
      <c r="E25" s="539" t="s">
        <v>32</v>
      </c>
      <c r="F25" s="409">
        <v>60</v>
      </c>
    </row>
    <row r="26" ht="17.1" customHeight="1" spans="4:6">
      <c r="D26" s="535"/>
      <c r="E26" s="537" t="s">
        <v>46</v>
      </c>
      <c r="F26" s="538">
        <v>250</v>
      </c>
    </row>
    <row r="27" ht="17.1" customHeight="1" spans="4:6">
      <c r="D27" s="543"/>
      <c r="E27" s="540" t="s">
        <v>72</v>
      </c>
      <c r="F27" s="538">
        <v>15</v>
      </c>
    </row>
    <row r="28" ht="17.1" customHeight="1" spans="4:6">
      <c r="D28" s="530" t="s">
        <v>47</v>
      </c>
      <c r="E28" s="531"/>
      <c r="F28" s="532"/>
    </row>
    <row r="29" ht="17.1" customHeight="1" spans="4:6">
      <c r="D29" s="541" t="s">
        <v>2</v>
      </c>
      <c r="E29" s="547" t="s">
        <v>21</v>
      </c>
      <c r="F29" s="551">
        <v>250</v>
      </c>
    </row>
    <row r="30" ht="17.1" customHeight="1" spans="4:6">
      <c r="D30" s="535"/>
      <c r="E30" s="536" t="s">
        <v>50</v>
      </c>
      <c r="F30" s="380">
        <v>200</v>
      </c>
    </row>
    <row r="31" ht="17.1" customHeight="1" spans="4:6">
      <c r="D31" s="535"/>
      <c r="E31" s="542" t="s">
        <v>51</v>
      </c>
      <c r="F31" s="380">
        <v>50</v>
      </c>
    </row>
    <row r="32" ht="17.1" customHeight="1" spans="4:6">
      <c r="D32" s="533" t="s">
        <v>25</v>
      </c>
      <c r="E32" s="390" t="s">
        <v>52</v>
      </c>
      <c r="F32" s="409">
        <v>250</v>
      </c>
    </row>
    <row r="33" ht="17.1" customHeight="1" spans="4:6">
      <c r="D33" s="535"/>
      <c r="E33" s="390" t="s">
        <v>53</v>
      </c>
      <c r="F33" s="380">
        <v>150</v>
      </c>
    </row>
    <row r="34" ht="17.1" customHeight="1" spans="4:6">
      <c r="D34" s="535"/>
      <c r="E34" s="536" t="s">
        <v>59</v>
      </c>
      <c r="F34" s="538" t="s">
        <v>60</v>
      </c>
    </row>
    <row r="35" ht="17.1" customHeight="1" spans="4:6">
      <c r="D35" s="535"/>
      <c r="E35" s="386" t="s">
        <v>71</v>
      </c>
      <c r="F35" s="380">
        <v>100</v>
      </c>
    </row>
    <row r="36" ht="17.1" customHeight="1" spans="4:6">
      <c r="D36" s="535"/>
      <c r="E36" s="386" t="s">
        <v>54</v>
      </c>
      <c r="F36" s="380">
        <v>200</v>
      </c>
    </row>
    <row r="37" ht="17.1" customHeight="1" spans="4:6">
      <c r="D37" s="535"/>
      <c r="E37" s="209" t="s">
        <v>55</v>
      </c>
      <c r="F37" s="538">
        <v>250</v>
      </c>
    </row>
    <row r="38" ht="17.1" customHeight="1" spans="4:6">
      <c r="D38" s="543"/>
      <c r="E38" s="539" t="s">
        <v>32</v>
      </c>
      <c r="F38" s="409">
        <v>60</v>
      </c>
    </row>
    <row r="39" ht="17.1" customHeight="1" spans="4:6">
      <c r="D39" s="541"/>
      <c r="E39" s="540" t="s">
        <v>72</v>
      </c>
      <c r="F39" s="538">
        <v>15</v>
      </c>
    </row>
    <row r="40" ht="17.1" customHeight="1" spans="4:6">
      <c r="D40" s="530" t="s">
        <v>56</v>
      </c>
      <c r="E40" s="531"/>
      <c r="F40" s="532"/>
    </row>
    <row r="41" ht="17.1" customHeight="1" spans="4:6">
      <c r="D41" s="541" t="s">
        <v>2</v>
      </c>
      <c r="E41" s="554" t="s">
        <v>57</v>
      </c>
      <c r="F41" s="538" t="s">
        <v>58</v>
      </c>
    </row>
    <row r="42" ht="17.1" customHeight="1" spans="4:6">
      <c r="D42" s="535"/>
      <c r="E42" s="386" t="s">
        <v>50</v>
      </c>
      <c r="F42" s="380">
        <v>200</v>
      </c>
    </row>
    <row r="43" ht="17.1" customHeight="1" spans="4:6">
      <c r="D43" s="533" t="s">
        <v>25</v>
      </c>
      <c r="E43" s="544" t="s">
        <v>26</v>
      </c>
      <c r="F43" s="409">
        <v>250</v>
      </c>
    </row>
    <row r="44" ht="17.1" customHeight="1" spans="4:6">
      <c r="D44" s="541"/>
      <c r="E44" s="542" t="s">
        <v>73</v>
      </c>
      <c r="F44" s="380">
        <v>200</v>
      </c>
    </row>
    <row r="45" ht="17.1" customHeight="1" spans="4:6">
      <c r="D45" s="535"/>
      <c r="E45" s="542" t="s">
        <v>74</v>
      </c>
      <c r="F45" s="380">
        <v>100</v>
      </c>
    </row>
    <row r="46" ht="17.1" customHeight="1" spans="4:6">
      <c r="D46" s="535"/>
      <c r="E46" s="386" t="s">
        <v>71</v>
      </c>
      <c r="F46" s="380">
        <v>100</v>
      </c>
    </row>
    <row r="47" ht="17.1" customHeight="1" spans="4:6">
      <c r="D47" s="535"/>
      <c r="E47" s="544" t="s">
        <v>61</v>
      </c>
      <c r="F47" s="396">
        <v>200</v>
      </c>
    </row>
    <row r="48" ht="17.1" customHeight="1" spans="4:6">
      <c r="D48" s="535"/>
      <c r="E48" s="537" t="s">
        <v>30</v>
      </c>
      <c r="F48" s="538">
        <v>250</v>
      </c>
    </row>
    <row r="49" ht="17.1" customHeight="1" spans="4:6">
      <c r="D49" s="535"/>
      <c r="E49" s="539" t="s">
        <v>32</v>
      </c>
      <c r="F49" s="409">
        <v>60</v>
      </c>
    </row>
    <row r="50" ht="17.1" customHeight="1" spans="4:6">
      <c r="D50" s="530"/>
      <c r="E50" s="540" t="s">
        <v>72</v>
      </c>
      <c r="F50" s="538">
        <v>15</v>
      </c>
    </row>
    <row r="51" ht="17.1" customHeight="1" spans="4:6">
      <c r="D51" s="530" t="s">
        <v>62</v>
      </c>
      <c r="E51" s="531"/>
      <c r="F51" s="532"/>
    </row>
    <row r="52" ht="17.1" customHeight="1" spans="4:6">
      <c r="D52" s="541" t="s">
        <v>2</v>
      </c>
      <c r="E52" s="542" t="s">
        <v>48</v>
      </c>
      <c r="F52" s="380">
        <v>120</v>
      </c>
    </row>
    <row r="53" ht="17.1" customHeight="1" spans="4:6">
      <c r="D53" s="535"/>
      <c r="E53" s="555" t="s">
        <v>49</v>
      </c>
      <c r="F53" s="380">
        <v>150</v>
      </c>
    </row>
    <row r="54" ht="17.1" customHeight="1" spans="4:6">
      <c r="D54" s="535"/>
      <c r="E54" s="386" t="s">
        <v>50</v>
      </c>
      <c r="F54" s="380">
        <v>200</v>
      </c>
    </row>
    <row r="55" ht="17.1" customHeight="1" spans="4:6">
      <c r="D55" s="541"/>
      <c r="E55" s="396" t="s">
        <v>64</v>
      </c>
      <c r="F55" s="538">
        <v>50</v>
      </c>
    </row>
    <row r="56" ht="17.1" customHeight="1" spans="4:6">
      <c r="D56" s="533" t="s">
        <v>25</v>
      </c>
      <c r="E56" s="386" t="s">
        <v>40</v>
      </c>
      <c r="F56" s="380" t="s">
        <v>41</v>
      </c>
    </row>
    <row r="57" ht="17.1" customHeight="1" spans="4:6">
      <c r="D57" s="535"/>
      <c r="E57" s="537" t="s">
        <v>65</v>
      </c>
      <c r="F57" s="545">
        <v>150</v>
      </c>
    </row>
    <row r="58" ht="17.1" customHeight="1" spans="4:6">
      <c r="D58" s="535"/>
      <c r="E58" s="386" t="s">
        <v>71</v>
      </c>
      <c r="F58" s="380">
        <v>100</v>
      </c>
    </row>
    <row r="59" ht="17.1" customHeight="1" spans="4:6">
      <c r="D59" s="535"/>
      <c r="E59" s="386" t="s">
        <v>54</v>
      </c>
      <c r="F59" s="380">
        <v>200</v>
      </c>
    </row>
    <row r="60" ht="17.1" customHeight="1" spans="4:6">
      <c r="D60" s="535"/>
      <c r="E60" s="209" t="s">
        <v>55</v>
      </c>
      <c r="F60" s="538">
        <v>250</v>
      </c>
    </row>
    <row r="61" ht="17.1" customHeight="1" spans="4:6">
      <c r="D61" s="543"/>
      <c r="E61" s="539" t="s">
        <v>32</v>
      </c>
      <c r="F61" s="409">
        <v>60</v>
      </c>
    </row>
    <row r="62" ht="17.1" customHeight="1" spans="4:6">
      <c r="D62" s="546"/>
      <c r="E62" s="540" t="s">
        <v>72</v>
      </c>
      <c r="F62" s="538">
        <v>15</v>
      </c>
    </row>
    <row r="63" ht="17.1" customHeight="1" spans="4:6">
      <c r="D63" s="530" t="s">
        <v>75</v>
      </c>
      <c r="E63" s="531"/>
      <c r="F63" s="532"/>
    </row>
    <row r="64" ht="17.1" customHeight="1" spans="4:6">
      <c r="D64" s="541" t="s">
        <v>2</v>
      </c>
      <c r="E64" s="542" t="s">
        <v>37</v>
      </c>
      <c r="F64" s="538">
        <v>100</v>
      </c>
    </row>
    <row r="65" ht="17.1" customHeight="1" spans="4:6">
      <c r="D65" s="535"/>
      <c r="E65" s="539" t="s">
        <v>38</v>
      </c>
      <c r="F65" s="556" t="s">
        <v>39</v>
      </c>
    </row>
    <row r="66" ht="17.1" customHeight="1" spans="4:6">
      <c r="D66" s="541"/>
      <c r="E66" s="390" t="s">
        <v>23</v>
      </c>
      <c r="F66" s="380">
        <v>200</v>
      </c>
    </row>
    <row r="67" ht="17.1" customHeight="1" spans="4:6">
      <c r="D67" s="533" t="s">
        <v>25</v>
      </c>
      <c r="E67" s="547" t="s">
        <v>76</v>
      </c>
      <c r="F67" s="409">
        <v>250</v>
      </c>
    </row>
    <row r="68" ht="17.1" customHeight="1" spans="4:6">
      <c r="D68" s="535"/>
      <c r="E68" s="547" t="s">
        <v>77</v>
      </c>
      <c r="F68" s="396">
        <v>200</v>
      </c>
    </row>
    <row r="69" ht="17.1" customHeight="1" spans="4:6">
      <c r="D69" s="535"/>
      <c r="E69" s="386" t="s">
        <v>71</v>
      </c>
      <c r="F69" s="380">
        <v>100</v>
      </c>
    </row>
    <row r="70" ht="17.1" customHeight="1" spans="4:6">
      <c r="D70" s="535"/>
      <c r="E70" s="538" t="s">
        <v>46</v>
      </c>
      <c r="F70" s="538">
        <v>250</v>
      </c>
    </row>
    <row r="71" ht="17.1" customHeight="1" spans="4:6">
      <c r="D71" s="530"/>
      <c r="E71" s="380" t="s">
        <v>45</v>
      </c>
      <c r="F71" s="409">
        <v>200</v>
      </c>
    </row>
    <row r="72" ht="17.1" customHeight="1" spans="4:6">
      <c r="D72" s="541"/>
      <c r="E72" s="539" t="s">
        <v>32</v>
      </c>
      <c r="F72" s="409">
        <v>60</v>
      </c>
    </row>
    <row r="73" ht="17.1" customHeight="1" spans="4:6">
      <c r="D73" s="535"/>
      <c r="E73" s="540" t="s">
        <v>72</v>
      </c>
      <c r="F73" s="538">
        <v>15</v>
      </c>
    </row>
    <row r="74" ht="17.1" customHeight="1" spans="4:6">
      <c r="D74" s="530" t="s">
        <v>78</v>
      </c>
      <c r="E74" s="531"/>
      <c r="F74" s="532"/>
    </row>
    <row r="75" ht="17.1" customHeight="1" spans="4:6">
      <c r="D75" s="541" t="s">
        <v>2</v>
      </c>
      <c r="E75" s="386" t="s">
        <v>59</v>
      </c>
      <c r="F75" s="538" t="s">
        <v>79</v>
      </c>
    </row>
    <row r="76" ht="17.1" customHeight="1" spans="4:6">
      <c r="D76" s="535"/>
      <c r="E76" s="386" t="s">
        <v>80</v>
      </c>
      <c r="F76" s="557">
        <v>150</v>
      </c>
    </row>
    <row r="77" ht="17.1" customHeight="1" spans="4:6">
      <c r="D77" s="541"/>
      <c r="E77" s="558" t="s">
        <v>63</v>
      </c>
      <c r="F77" s="559">
        <v>52</v>
      </c>
    </row>
    <row r="78" ht="17.1" customHeight="1" spans="4:6">
      <c r="D78" s="535"/>
      <c r="E78" s="396" t="s">
        <v>64</v>
      </c>
      <c r="F78" s="538">
        <v>50</v>
      </c>
    </row>
    <row r="79" ht="17.1" customHeight="1" spans="4:6">
      <c r="D79" s="535"/>
      <c r="E79" s="380" t="s">
        <v>31</v>
      </c>
      <c r="F79" s="409">
        <v>200</v>
      </c>
    </row>
    <row r="80" ht="17.1" customHeight="1" spans="4:6">
      <c r="D80" s="533" t="s">
        <v>25</v>
      </c>
      <c r="E80" s="534" t="s">
        <v>69</v>
      </c>
      <c r="F80" s="380">
        <v>250</v>
      </c>
    </row>
    <row r="81" ht="17.1" customHeight="1" spans="4:6">
      <c r="D81" s="535"/>
      <c r="E81" s="544" t="s">
        <v>81</v>
      </c>
      <c r="F81" s="380">
        <v>120</v>
      </c>
    </row>
    <row r="82" ht="17.1" customHeight="1" spans="4:6">
      <c r="D82" s="535"/>
      <c r="E82" s="542" t="s">
        <v>70</v>
      </c>
      <c r="F82" s="380">
        <v>200</v>
      </c>
    </row>
    <row r="83" ht="17.1" customHeight="1" spans="4:6">
      <c r="D83" s="530"/>
      <c r="E83" s="386" t="s">
        <v>71</v>
      </c>
      <c r="F83" s="380">
        <v>100</v>
      </c>
    </row>
    <row r="84" ht="17.1" customHeight="1" spans="4:6">
      <c r="D84" s="541"/>
      <c r="E84" s="386" t="s">
        <v>54</v>
      </c>
      <c r="F84" s="380">
        <v>200</v>
      </c>
    </row>
    <row r="85" ht="17.1" customHeight="1" spans="4:6">
      <c r="D85" s="541"/>
      <c r="E85" s="539" t="s">
        <v>32</v>
      </c>
      <c r="F85" s="409">
        <v>60</v>
      </c>
    </row>
    <row r="86" ht="17.1" customHeight="1" spans="4:6">
      <c r="D86" s="535"/>
      <c r="E86" s="537" t="s">
        <v>30</v>
      </c>
      <c r="F86" s="538">
        <v>250</v>
      </c>
    </row>
    <row r="87" ht="17.1" customHeight="1" spans="4:6">
      <c r="D87" s="535"/>
      <c r="E87" s="540" t="s">
        <v>72</v>
      </c>
      <c r="F87" s="538">
        <v>15</v>
      </c>
    </row>
    <row r="88" ht="17.1" customHeight="1" spans="4:6">
      <c r="D88" s="530" t="s">
        <v>82</v>
      </c>
      <c r="E88" s="531"/>
      <c r="F88" s="532"/>
    </row>
    <row r="89" ht="17.1" customHeight="1" spans="4:6">
      <c r="D89" s="541" t="s">
        <v>2</v>
      </c>
      <c r="E89" s="390" t="s">
        <v>83</v>
      </c>
      <c r="F89" s="380">
        <v>200</v>
      </c>
    </row>
    <row r="90" ht="17.1" customHeight="1" spans="4:6">
      <c r="D90" s="535"/>
      <c r="E90" s="386" t="s">
        <v>50</v>
      </c>
      <c r="F90" s="380">
        <v>200</v>
      </c>
    </row>
    <row r="91" ht="17.1" customHeight="1" spans="4:6">
      <c r="D91" s="535"/>
      <c r="E91" s="539" t="s">
        <v>67</v>
      </c>
      <c r="F91" s="552" t="s">
        <v>68</v>
      </c>
    </row>
    <row r="92" ht="17.1" customHeight="1" spans="4:6">
      <c r="D92" s="533" t="s">
        <v>25</v>
      </c>
      <c r="E92" s="386" t="s">
        <v>40</v>
      </c>
      <c r="F92" s="380" t="s">
        <v>41</v>
      </c>
    </row>
    <row r="93" ht="17.1" customHeight="1" spans="4:6">
      <c r="D93" s="535"/>
      <c r="E93" s="542" t="s">
        <v>27</v>
      </c>
      <c r="F93" s="380">
        <v>100</v>
      </c>
    </row>
    <row r="94" ht="17.1" customHeight="1" spans="4:6">
      <c r="D94" s="535"/>
      <c r="E94" s="534" t="s">
        <v>49</v>
      </c>
      <c r="F94" s="380">
        <v>150</v>
      </c>
    </row>
    <row r="95" ht="17.1" customHeight="1" spans="4:6">
      <c r="D95" s="530"/>
      <c r="E95" s="386" t="s">
        <v>71</v>
      </c>
      <c r="F95" s="380">
        <v>100</v>
      </c>
    </row>
    <row r="96" ht="17.1" customHeight="1" spans="4:6">
      <c r="D96" s="541"/>
      <c r="E96" s="544" t="s">
        <v>61</v>
      </c>
      <c r="F96" s="396">
        <v>200</v>
      </c>
    </row>
    <row r="97" ht="17.1" customHeight="1" spans="4:6">
      <c r="D97" s="535"/>
      <c r="E97" s="548" t="s">
        <v>55</v>
      </c>
      <c r="F97" s="538">
        <v>250</v>
      </c>
    </row>
    <row r="98" ht="17.1" customHeight="1" spans="4:6">
      <c r="D98" s="535"/>
      <c r="E98" s="539" t="s">
        <v>32</v>
      </c>
      <c r="F98" s="409">
        <v>60</v>
      </c>
    </row>
    <row r="99" ht="17.1" customHeight="1" spans="4:6">
      <c r="D99" s="535"/>
      <c r="E99" s="540" t="s">
        <v>72</v>
      </c>
      <c r="F99" s="538">
        <v>15</v>
      </c>
    </row>
    <row r="100" ht="17.1" customHeight="1" spans="4:6">
      <c r="D100" s="530" t="s">
        <v>84</v>
      </c>
      <c r="E100" s="531"/>
      <c r="F100" s="532"/>
    </row>
    <row r="101" ht="17.1" customHeight="1" spans="4:6">
      <c r="D101" s="541" t="s">
        <v>2</v>
      </c>
      <c r="E101" s="547" t="s">
        <v>85</v>
      </c>
      <c r="F101" s="538" t="s">
        <v>58</v>
      </c>
    </row>
    <row r="102" ht="17.1" customHeight="1" spans="4:6">
      <c r="D102" s="535"/>
      <c r="E102" s="386" t="s">
        <v>50</v>
      </c>
      <c r="F102" s="380">
        <v>200</v>
      </c>
    </row>
    <row r="103" ht="17.1" customHeight="1" spans="4:6">
      <c r="D103" s="535"/>
      <c r="E103" s="558" t="s">
        <v>63</v>
      </c>
      <c r="F103" s="559">
        <v>52</v>
      </c>
    </row>
    <row r="104" ht="17.1" customHeight="1" spans="4:6">
      <c r="D104" s="533" t="s">
        <v>25</v>
      </c>
      <c r="E104" s="544" t="s">
        <v>52</v>
      </c>
      <c r="F104" s="409">
        <v>250</v>
      </c>
    </row>
    <row r="105" ht="17.1" customHeight="1" spans="4:6">
      <c r="D105" s="535"/>
      <c r="E105" s="542" t="s">
        <v>48</v>
      </c>
      <c r="F105" s="380">
        <v>120</v>
      </c>
    </row>
    <row r="106" ht="17.1" customHeight="1" spans="4:6">
      <c r="D106" s="530"/>
      <c r="E106" s="542" t="s">
        <v>73</v>
      </c>
      <c r="F106" s="380">
        <v>200</v>
      </c>
    </row>
    <row r="107" ht="17.1" customHeight="1" spans="4:6">
      <c r="D107" s="541"/>
      <c r="E107" s="386" t="s">
        <v>71</v>
      </c>
      <c r="F107" s="380">
        <v>100</v>
      </c>
    </row>
    <row r="108" ht="17.1" customHeight="1" spans="4:6">
      <c r="D108" s="535"/>
      <c r="E108" s="390" t="s">
        <v>23</v>
      </c>
      <c r="F108" s="380">
        <v>200</v>
      </c>
    </row>
    <row r="109" ht="17.1" customHeight="1" spans="4:6">
      <c r="D109" s="535"/>
      <c r="E109" s="209" t="s">
        <v>55</v>
      </c>
      <c r="F109" s="538">
        <v>250</v>
      </c>
    </row>
    <row r="110" ht="17.1" customHeight="1" spans="4:6">
      <c r="D110" s="535"/>
      <c r="E110" s="539" t="s">
        <v>32</v>
      </c>
      <c r="F110" s="409">
        <v>60</v>
      </c>
    </row>
    <row r="111" ht="17.1" customHeight="1" spans="4:6">
      <c r="D111" s="541"/>
      <c r="E111" s="540" t="s">
        <v>72</v>
      </c>
      <c r="F111" s="538">
        <v>15</v>
      </c>
    </row>
    <row r="112" ht="17.1" customHeight="1" spans="4:6">
      <c r="D112" s="530" t="s">
        <v>86</v>
      </c>
      <c r="E112" s="531"/>
      <c r="F112" s="532"/>
    </row>
    <row r="113" ht="17.1" customHeight="1" spans="4:6">
      <c r="D113" s="541" t="s">
        <v>2</v>
      </c>
      <c r="E113" s="544" t="s">
        <v>87</v>
      </c>
      <c r="F113" s="396">
        <v>250</v>
      </c>
    </row>
    <row r="114" ht="17.1" customHeight="1" spans="4:6">
      <c r="D114" s="535"/>
      <c r="E114" s="539" t="s">
        <v>38</v>
      </c>
      <c r="F114" s="553" t="s">
        <v>39</v>
      </c>
    </row>
    <row r="115" ht="17.1" customHeight="1" spans="4:6">
      <c r="D115" s="535"/>
      <c r="E115" s="558" t="s">
        <v>63</v>
      </c>
      <c r="F115" s="559">
        <v>52</v>
      </c>
    </row>
    <row r="116" ht="17.1" customHeight="1" spans="4:6">
      <c r="D116" s="535"/>
      <c r="E116" s="390" t="s">
        <v>23</v>
      </c>
      <c r="F116" s="380">
        <v>200</v>
      </c>
    </row>
    <row r="117" spans="4:6">
      <c r="D117" s="533" t="s">
        <v>25</v>
      </c>
      <c r="E117" s="547" t="s">
        <v>76</v>
      </c>
      <c r="F117" s="396">
        <v>250</v>
      </c>
    </row>
    <row r="118" spans="4:6">
      <c r="D118" s="115"/>
      <c r="E118" s="390" t="s">
        <v>53</v>
      </c>
      <c r="F118" s="380">
        <v>150</v>
      </c>
    </row>
    <row r="119" spans="4:6">
      <c r="D119" s="115"/>
      <c r="E119" s="536" t="s">
        <v>59</v>
      </c>
      <c r="F119" s="538" t="s">
        <v>60</v>
      </c>
    </row>
    <row r="120" spans="4:6">
      <c r="D120" s="115"/>
      <c r="E120" s="536" t="s">
        <v>71</v>
      </c>
      <c r="F120" s="549">
        <v>100</v>
      </c>
    </row>
    <row r="121" spans="4:6">
      <c r="D121" s="115"/>
      <c r="E121" s="380" t="s">
        <v>45</v>
      </c>
      <c r="F121" s="409">
        <v>200</v>
      </c>
    </row>
    <row r="122" spans="4:6">
      <c r="D122" s="115"/>
      <c r="E122" s="537" t="s">
        <v>46</v>
      </c>
      <c r="F122" s="538">
        <v>250</v>
      </c>
    </row>
    <row r="123" spans="4:6">
      <c r="D123" s="115"/>
      <c r="E123" s="540" t="s">
        <v>72</v>
      </c>
      <c r="F123" s="538">
        <v>15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E44"/>
  <sheetViews>
    <sheetView topLeftCell="A28" workbookViewId="0">
      <selection activeCell="D37" sqref="D37"/>
    </sheetView>
  </sheetViews>
  <sheetFormatPr defaultColWidth="9" defaultRowHeight="15" outlineLevelCol="4"/>
  <cols>
    <col min="3" max="3" width="10.2857142857143" customWidth="1"/>
    <col min="4" max="4" width="30.8571428571429" customWidth="1"/>
    <col min="5" max="5" width="14.5714285714286" customWidth="1"/>
  </cols>
  <sheetData>
    <row r="2" spans="3:5">
      <c r="C2" s="530" t="s">
        <v>1</v>
      </c>
      <c r="D2" s="531"/>
      <c r="E2" s="532"/>
    </row>
    <row r="3" spans="3:5">
      <c r="C3" s="541" t="s">
        <v>2</v>
      </c>
      <c r="D3" s="550" t="s">
        <v>66</v>
      </c>
      <c r="E3" s="551">
        <v>250</v>
      </c>
    </row>
    <row r="4" spans="3:5">
      <c r="C4" s="535"/>
      <c r="D4" s="539" t="s">
        <v>67</v>
      </c>
      <c r="E4" s="552" t="s">
        <v>68</v>
      </c>
    </row>
    <row r="5" spans="3:5">
      <c r="C5" s="535"/>
      <c r="D5" s="390" t="s">
        <v>23</v>
      </c>
      <c r="E5" s="380">
        <v>200</v>
      </c>
    </row>
    <row r="6" spans="3:5">
      <c r="C6" s="530" t="s">
        <v>36</v>
      </c>
      <c r="D6" s="531"/>
      <c r="E6" s="532"/>
    </row>
    <row r="7" spans="3:5">
      <c r="C7" s="541" t="s">
        <v>2</v>
      </c>
      <c r="D7" s="390" t="s">
        <v>37</v>
      </c>
      <c r="E7" s="538">
        <v>100</v>
      </c>
    </row>
    <row r="8" spans="3:5">
      <c r="C8" s="533"/>
      <c r="D8" s="539" t="s">
        <v>38</v>
      </c>
      <c r="E8" s="553" t="s">
        <v>39</v>
      </c>
    </row>
    <row r="9" spans="3:5">
      <c r="C9" s="535"/>
      <c r="D9" s="390" t="s">
        <v>23</v>
      </c>
      <c r="E9" s="380">
        <v>200</v>
      </c>
    </row>
    <row r="10" spans="3:5">
      <c r="C10" s="530" t="s">
        <v>47</v>
      </c>
      <c r="D10" s="531"/>
      <c r="E10" s="532"/>
    </row>
    <row r="11" spans="3:5">
      <c r="C11" s="541" t="s">
        <v>2</v>
      </c>
      <c r="D11" s="547" t="s">
        <v>21</v>
      </c>
      <c r="E11" s="551">
        <v>250</v>
      </c>
    </row>
    <row r="12" spans="3:5">
      <c r="C12" s="535"/>
      <c r="D12" s="536" t="s">
        <v>50</v>
      </c>
      <c r="E12" s="380">
        <v>200</v>
      </c>
    </row>
    <row r="13" spans="3:5">
      <c r="C13" s="535"/>
      <c r="D13" s="542" t="s">
        <v>51</v>
      </c>
      <c r="E13" s="380">
        <v>50</v>
      </c>
    </row>
    <row r="14" spans="3:5">
      <c r="C14" s="530" t="s">
        <v>56</v>
      </c>
      <c r="D14" s="531"/>
      <c r="E14" s="532"/>
    </row>
    <row r="15" ht="25.5" spans="3:5">
      <c r="C15" s="541" t="s">
        <v>2</v>
      </c>
      <c r="D15" s="554" t="s">
        <v>57</v>
      </c>
      <c r="E15" s="538" t="s">
        <v>58</v>
      </c>
    </row>
    <row r="16" spans="3:5">
      <c r="C16" s="535"/>
      <c r="D16" s="386" t="s">
        <v>50</v>
      </c>
      <c r="E16" s="380">
        <v>200</v>
      </c>
    </row>
    <row r="17" spans="3:5">
      <c r="C17" s="530" t="s">
        <v>62</v>
      </c>
      <c r="D17" s="531"/>
      <c r="E17" s="532"/>
    </row>
    <row r="18" spans="3:5">
      <c r="C18" s="541" t="s">
        <v>2</v>
      </c>
      <c r="D18" s="542" t="s">
        <v>48</v>
      </c>
      <c r="E18" s="380">
        <v>120</v>
      </c>
    </row>
    <row r="19" spans="3:5">
      <c r="C19" s="535"/>
      <c r="D19" s="555" t="s">
        <v>49</v>
      </c>
      <c r="E19" s="380">
        <v>150</v>
      </c>
    </row>
    <row r="20" spans="3:5">
      <c r="C20" s="535"/>
      <c r="D20" s="386" t="s">
        <v>50</v>
      </c>
      <c r="E20" s="380">
        <v>200</v>
      </c>
    </row>
    <row r="21" spans="3:5">
      <c r="C21" s="541"/>
      <c r="D21" s="396" t="s">
        <v>64</v>
      </c>
      <c r="E21" s="538">
        <v>50</v>
      </c>
    </row>
    <row r="22" spans="3:5">
      <c r="C22" s="530" t="s">
        <v>75</v>
      </c>
      <c r="D22" s="531"/>
      <c r="E22" s="532"/>
    </row>
    <row r="23" spans="3:5">
      <c r="C23" s="541" t="s">
        <v>2</v>
      </c>
      <c r="D23" s="542" t="s">
        <v>37</v>
      </c>
      <c r="E23" s="538">
        <v>100</v>
      </c>
    </row>
    <row r="24" spans="3:5">
      <c r="C24" s="535"/>
      <c r="D24" s="539" t="s">
        <v>38</v>
      </c>
      <c r="E24" s="556" t="s">
        <v>39</v>
      </c>
    </row>
    <row r="25" spans="3:5">
      <c r="C25" s="541"/>
      <c r="D25" s="390" t="s">
        <v>23</v>
      </c>
      <c r="E25" s="380">
        <v>200</v>
      </c>
    </row>
    <row r="26" spans="3:5">
      <c r="C26" s="530" t="s">
        <v>78</v>
      </c>
      <c r="D26" s="531"/>
      <c r="E26" s="532"/>
    </row>
    <row r="27" spans="3:5">
      <c r="C27" s="541" t="s">
        <v>2</v>
      </c>
      <c r="D27" s="386" t="s">
        <v>59</v>
      </c>
      <c r="E27" s="538" t="s">
        <v>79</v>
      </c>
    </row>
    <row r="28" spans="3:5">
      <c r="C28" s="535"/>
      <c r="D28" s="386" t="s">
        <v>80</v>
      </c>
      <c r="E28" s="557">
        <v>150</v>
      </c>
    </row>
    <row r="29" spans="3:5">
      <c r="C29" s="541"/>
      <c r="D29" s="558" t="s">
        <v>63</v>
      </c>
      <c r="E29" s="559">
        <v>52</v>
      </c>
    </row>
    <row r="30" spans="3:5">
      <c r="C30" s="535"/>
      <c r="D30" s="396" t="s">
        <v>64</v>
      </c>
      <c r="E30" s="538">
        <v>50</v>
      </c>
    </row>
    <row r="31" spans="3:5">
      <c r="C31" s="535"/>
      <c r="D31" s="380" t="s">
        <v>31</v>
      </c>
      <c r="E31" s="409">
        <v>200</v>
      </c>
    </row>
    <row r="32" spans="3:5">
      <c r="C32" s="530" t="s">
        <v>82</v>
      </c>
      <c r="D32" s="531"/>
      <c r="E32" s="532"/>
    </row>
    <row r="33" spans="3:5">
      <c r="C33" s="541" t="s">
        <v>2</v>
      </c>
      <c r="D33" s="390" t="s">
        <v>83</v>
      </c>
      <c r="E33" s="380">
        <v>200</v>
      </c>
    </row>
    <row r="34" spans="3:5">
      <c r="C34" s="535"/>
      <c r="D34" s="386" t="s">
        <v>50</v>
      </c>
      <c r="E34" s="380">
        <v>200</v>
      </c>
    </row>
    <row r="35" spans="3:5">
      <c r="C35" s="535"/>
      <c r="D35" s="539" t="s">
        <v>67</v>
      </c>
      <c r="E35" s="552" t="s">
        <v>68</v>
      </c>
    </row>
    <row r="36" spans="3:5">
      <c r="C36" s="530" t="s">
        <v>84</v>
      </c>
      <c r="D36" s="531"/>
      <c r="E36" s="532"/>
    </row>
    <row r="37" ht="25.5" spans="3:5">
      <c r="C37" s="541" t="s">
        <v>2</v>
      </c>
      <c r="D37" s="547" t="s">
        <v>85</v>
      </c>
      <c r="E37" s="538" t="s">
        <v>58</v>
      </c>
    </row>
    <row r="38" spans="3:5">
      <c r="C38" s="535"/>
      <c r="D38" s="386" t="s">
        <v>50</v>
      </c>
      <c r="E38" s="380">
        <v>200</v>
      </c>
    </row>
    <row r="39" spans="3:5">
      <c r="C39" s="535"/>
      <c r="D39" s="558" t="s">
        <v>63</v>
      </c>
      <c r="E39" s="559">
        <v>52</v>
      </c>
    </row>
    <row r="40" spans="3:5">
      <c r="C40" s="530" t="s">
        <v>86</v>
      </c>
      <c r="D40" s="531"/>
      <c r="E40" s="532"/>
    </row>
    <row r="41" spans="3:5">
      <c r="C41" s="541" t="s">
        <v>2</v>
      </c>
      <c r="D41" s="544" t="s">
        <v>87</v>
      </c>
      <c r="E41" s="396">
        <v>250</v>
      </c>
    </row>
    <row r="42" spans="3:5">
      <c r="C42" s="535"/>
      <c r="D42" s="539" t="s">
        <v>38</v>
      </c>
      <c r="E42" s="553" t="s">
        <v>39</v>
      </c>
    </row>
    <row r="43" spans="3:5">
      <c r="C43" s="535"/>
      <c r="D43" s="558" t="s">
        <v>63</v>
      </c>
      <c r="E43" s="559">
        <v>52</v>
      </c>
    </row>
    <row r="44" spans="3:5">
      <c r="C44" s="535"/>
      <c r="D44" s="390" t="s">
        <v>23</v>
      </c>
      <c r="E44" s="380">
        <v>200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F89"/>
  <sheetViews>
    <sheetView workbookViewId="0">
      <selection activeCell="I75" sqref="I75"/>
    </sheetView>
  </sheetViews>
  <sheetFormatPr defaultColWidth="9" defaultRowHeight="15" outlineLevelCol="5"/>
  <cols>
    <col min="4" max="4" width="10.2857142857143" customWidth="1"/>
    <col min="5" max="5" width="27.4285714285714" customWidth="1"/>
    <col min="6" max="6" width="13.2857142857143" customWidth="1"/>
  </cols>
  <sheetData>
    <row r="3" spans="4:6">
      <c r="D3" s="530" t="s">
        <v>1</v>
      </c>
      <c r="E3" s="531"/>
      <c r="F3" s="532"/>
    </row>
    <row r="4" ht="25.5" spans="4:6">
      <c r="D4" s="533" t="s">
        <v>25</v>
      </c>
      <c r="E4" s="534" t="s">
        <v>69</v>
      </c>
      <c r="F4" s="380">
        <v>250</v>
      </c>
    </row>
    <row r="5" spans="4:6">
      <c r="D5" s="535"/>
      <c r="E5" s="536" t="s">
        <v>42</v>
      </c>
      <c r="F5" s="380">
        <v>120</v>
      </c>
    </row>
    <row r="6" spans="4:6">
      <c r="D6" s="535"/>
      <c r="E6" s="536" t="s">
        <v>70</v>
      </c>
      <c r="F6" s="380">
        <v>180</v>
      </c>
    </row>
    <row r="7" spans="4:6">
      <c r="D7" s="535"/>
      <c r="E7" s="386" t="s">
        <v>71</v>
      </c>
      <c r="F7" s="380">
        <v>100</v>
      </c>
    </row>
    <row r="8" spans="4:6">
      <c r="D8" s="535"/>
      <c r="E8" s="537" t="s">
        <v>30</v>
      </c>
      <c r="F8" s="538">
        <v>250</v>
      </c>
    </row>
    <row r="9" spans="4:6">
      <c r="D9" s="535"/>
      <c r="E9" s="380" t="s">
        <v>31</v>
      </c>
      <c r="F9" s="409">
        <v>200</v>
      </c>
    </row>
    <row r="10" spans="4:6">
      <c r="D10" s="535"/>
      <c r="E10" s="539" t="s">
        <v>32</v>
      </c>
      <c r="F10" s="409">
        <v>60</v>
      </c>
    </row>
    <row r="11" spans="4:6">
      <c r="D11" s="535"/>
      <c r="E11" s="540" t="s">
        <v>72</v>
      </c>
      <c r="F11" s="538">
        <v>15</v>
      </c>
    </row>
    <row r="12" spans="4:6">
      <c r="D12" s="530" t="s">
        <v>36</v>
      </c>
      <c r="E12" s="531"/>
      <c r="F12" s="532"/>
    </row>
    <row r="13" ht="25.5" spans="4:6">
      <c r="D13" s="533" t="s">
        <v>25</v>
      </c>
      <c r="E13" s="386" t="s">
        <v>40</v>
      </c>
      <c r="F13" s="380" t="s">
        <v>41</v>
      </c>
    </row>
    <row r="14" spans="4:6">
      <c r="D14" s="535"/>
      <c r="E14" s="536" t="s">
        <v>28</v>
      </c>
      <c r="F14" s="380">
        <v>200</v>
      </c>
    </row>
    <row r="15" spans="4:6">
      <c r="D15" s="541"/>
      <c r="E15" s="542" t="s">
        <v>27</v>
      </c>
      <c r="F15" s="380">
        <v>100</v>
      </c>
    </row>
    <row r="16" spans="4:6">
      <c r="D16" s="535"/>
      <c r="E16" s="386" t="s">
        <v>71</v>
      </c>
      <c r="F16" s="380">
        <v>100</v>
      </c>
    </row>
    <row r="17" spans="4:6">
      <c r="D17" s="535"/>
      <c r="E17" s="380" t="s">
        <v>45</v>
      </c>
      <c r="F17" s="409">
        <v>200</v>
      </c>
    </row>
    <row r="18" spans="4:6">
      <c r="D18" s="535"/>
      <c r="E18" s="539" t="s">
        <v>32</v>
      </c>
      <c r="F18" s="409">
        <v>60</v>
      </c>
    </row>
    <row r="19" spans="4:6">
      <c r="D19" s="535"/>
      <c r="E19" s="537" t="s">
        <v>46</v>
      </c>
      <c r="F19" s="538">
        <v>250</v>
      </c>
    </row>
    <row r="20" spans="4:6">
      <c r="D20" s="543"/>
      <c r="E20" s="540" t="s">
        <v>72</v>
      </c>
      <c r="F20" s="538">
        <v>15</v>
      </c>
    </row>
    <row r="21" spans="4:6">
      <c r="D21" s="530" t="s">
        <v>47</v>
      </c>
      <c r="E21" s="531"/>
      <c r="F21" s="532"/>
    </row>
    <row r="22" ht="25.5" spans="4:6">
      <c r="D22" s="533" t="s">
        <v>25</v>
      </c>
      <c r="E22" s="390" t="s">
        <v>52</v>
      </c>
      <c r="F22" s="409">
        <v>250</v>
      </c>
    </row>
    <row r="23" spans="4:6">
      <c r="D23" s="535"/>
      <c r="E23" s="390" t="s">
        <v>53</v>
      </c>
      <c r="F23" s="380">
        <v>150</v>
      </c>
    </row>
    <row r="24" spans="4:6">
      <c r="D24" s="535"/>
      <c r="E24" s="536" t="s">
        <v>59</v>
      </c>
      <c r="F24" s="538" t="s">
        <v>60</v>
      </c>
    </row>
    <row r="25" spans="4:6">
      <c r="D25" s="535"/>
      <c r="E25" s="386" t="s">
        <v>71</v>
      </c>
      <c r="F25" s="380">
        <v>100</v>
      </c>
    </row>
    <row r="26" spans="4:6">
      <c r="D26" s="535"/>
      <c r="E26" s="386" t="s">
        <v>54</v>
      </c>
      <c r="F26" s="380">
        <v>200</v>
      </c>
    </row>
    <row r="27" spans="4:6">
      <c r="D27" s="535"/>
      <c r="E27" s="209" t="s">
        <v>55</v>
      </c>
      <c r="F27" s="538">
        <v>250</v>
      </c>
    </row>
    <row r="28" spans="4:6">
      <c r="D28" s="543"/>
      <c r="E28" s="539" t="s">
        <v>32</v>
      </c>
      <c r="F28" s="409">
        <v>60</v>
      </c>
    </row>
    <row r="29" spans="4:6">
      <c r="D29" s="541"/>
      <c r="E29" s="540" t="s">
        <v>72</v>
      </c>
      <c r="F29" s="538">
        <v>15</v>
      </c>
    </row>
    <row r="30" spans="4:6">
      <c r="D30" s="530" t="s">
        <v>56</v>
      </c>
      <c r="E30" s="531"/>
      <c r="F30" s="532"/>
    </row>
    <row r="31" ht="25.5" spans="4:6">
      <c r="D31" s="533" t="s">
        <v>25</v>
      </c>
      <c r="E31" s="544" t="s">
        <v>26</v>
      </c>
      <c r="F31" s="409">
        <v>250</v>
      </c>
    </row>
    <row r="32" spans="4:6">
      <c r="D32" s="541"/>
      <c r="E32" s="542" t="s">
        <v>73</v>
      </c>
      <c r="F32" s="380">
        <v>200</v>
      </c>
    </row>
    <row r="33" spans="4:6">
      <c r="D33" s="535"/>
      <c r="E33" s="542" t="s">
        <v>74</v>
      </c>
      <c r="F33" s="380">
        <v>100</v>
      </c>
    </row>
    <row r="34" spans="4:6">
      <c r="D34" s="535"/>
      <c r="E34" s="386" t="s">
        <v>71</v>
      </c>
      <c r="F34" s="380">
        <v>100</v>
      </c>
    </row>
    <row r="35" spans="4:6">
      <c r="D35" s="535"/>
      <c r="E35" s="544" t="s">
        <v>61</v>
      </c>
      <c r="F35" s="396">
        <v>200</v>
      </c>
    </row>
    <row r="36" spans="4:6">
      <c r="D36" s="535"/>
      <c r="E36" s="537" t="s">
        <v>30</v>
      </c>
      <c r="F36" s="538">
        <v>250</v>
      </c>
    </row>
    <row r="37" spans="4:6">
      <c r="D37" s="535"/>
      <c r="E37" s="539" t="s">
        <v>32</v>
      </c>
      <c r="F37" s="409">
        <v>60</v>
      </c>
    </row>
    <row r="38" spans="4:6">
      <c r="D38" s="530"/>
      <c r="E38" s="540" t="s">
        <v>72</v>
      </c>
      <c r="F38" s="538">
        <v>15</v>
      </c>
    </row>
    <row r="39" spans="4:6">
      <c r="D39" s="530" t="s">
        <v>62</v>
      </c>
      <c r="E39" s="531"/>
      <c r="F39" s="532"/>
    </row>
    <row r="40" ht="25.5" spans="4:6">
      <c r="D40" s="533" t="s">
        <v>25</v>
      </c>
      <c r="E40" s="386" t="s">
        <v>40</v>
      </c>
      <c r="F40" s="380" t="s">
        <v>41</v>
      </c>
    </row>
    <row r="41" spans="4:6">
      <c r="D41" s="535"/>
      <c r="E41" s="537" t="s">
        <v>65</v>
      </c>
      <c r="F41" s="545">
        <v>150</v>
      </c>
    </row>
    <row r="42" spans="4:6">
      <c r="D42" s="535"/>
      <c r="E42" s="386" t="s">
        <v>71</v>
      </c>
      <c r="F42" s="380">
        <v>100</v>
      </c>
    </row>
    <row r="43" spans="4:6">
      <c r="D43" s="535"/>
      <c r="E43" s="386" t="s">
        <v>54</v>
      </c>
      <c r="F43" s="380">
        <v>200</v>
      </c>
    </row>
    <row r="44" spans="4:6">
      <c r="D44" s="535"/>
      <c r="E44" s="209" t="s">
        <v>55</v>
      </c>
      <c r="F44" s="538">
        <v>250</v>
      </c>
    </row>
    <row r="45" spans="4:6">
      <c r="D45" s="543"/>
      <c r="E45" s="539" t="s">
        <v>32</v>
      </c>
      <c r="F45" s="409">
        <v>60</v>
      </c>
    </row>
    <row r="46" spans="4:6">
      <c r="D46" s="546"/>
      <c r="E46" s="540" t="s">
        <v>72</v>
      </c>
      <c r="F46" s="538">
        <v>15</v>
      </c>
    </row>
    <row r="47" spans="4:6">
      <c r="D47" s="530" t="s">
        <v>75</v>
      </c>
      <c r="E47" s="531"/>
      <c r="F47" s="532"/>
    </row>
    <row r="48" spans="4:6">
      <c r="D48" s="533" t="s">
        <v>25</v>
      </c>
      <c r="E48" s="544" t="s">
        <v>92</v>
      </c>
      <c r="F48" s="409">
        <v>250</v>
      </c>
    </row>
    <row r="49" spans="4:6">
      <c r="D49" s="535"/>
      <c r="E49" s="547" t="s">
        <v>77</v>
      </c>
      <c r="F49" s="396">
        <v>200</v>
      </c>
    </row>
    <row r="50" spans="4:6">
      <c r="D50" s="535"/>
      <c r="E50" s="386" t="s">
        <v>71</v>
      </c>
      <c r="F50" s="380">
        <v>100</v>
      </c>
    </row>
    <row r="51" spans="4:6">
      <c r="D51" s="535"/>
      <c r="E51" s="538" t="s">
        <v>46</v>
      </c>
      <c r="F51" s="538">
        <v>250</v>
      </c>
    </row>
    <row r="52" spans="4:6">
      <c r="D52" s="530"/>
      <c r="E52" s="380" t="s">
        <v>45</v>
      </c>
      <c r="F52" s="409">
        <v>200</v>
      </c>
    </row>
    <row r="53" spans="4:6">
      <c r="D53" s="541"/>
      <c r="E53" s="539" t="s">
        <v>32</v>
      </c>
      <c r="F53" s="409">
        <v>60</v>
      </c>
    </row>
    <row r="54" spans="4:6">
      <c r="D54" s="535"/>
      <c r="E54" s="540" t="s">
        <v>72</v>
      </c>
      <c r="F54" s="538">
        <v>15</v>
      </c>
    </row>
    <row r="55" spans="4:6">
      <c r="D55" s="530" t="s">
        <v>78</v>
      </c>
      <c r="E55" s="531"/>
      <c r="F55" s="532"/>
    </row>
    <row r="56" ht="25.5" spans="4:6">
      <c r="D56" s="533" t="s">
        <v>25</v>
      </c>
      <c r="E56" s="534" t="s">
        <v>69</v>
      </c>
      <c r="F56" s="380">
        <v>250</v>
      </c>
    </row>
    <row r="57" spans="4:6">
      <c r="D57" s="535"/>
      <c r="E57" s="544" t="s">
        <v>81</v>
      </c>
      <c r="F57" s="380">
        <v>120</v>
      </c>
    </row>
    <row r="58" spans="4:6">
      <c r="D58" s="535"/>
      <c r="E58" s="542" t="s">
        <v>70</v>
      </c>
      <c r="F58" s="380">
        <v>200</v>
      </c>
    </row>
    <row r="59" spans="4:6">
      <c r="D59" s="530"/>
      <c r="E59" s="386" t="s">
        <v>71</v>
      </c>
      <c r="F59" s="380">
        <v>100</v>
      </c>
    </row>
    <row r="60" spans="4:6">
      <c r="D60" s="541"/>
      <c r="E60" s="386" t="s">
        <v>54</v>
      </c>
      <c r="F60" s="380">
        <v>200</v>
      </c>
    </row>
    <row r="61" spans="4:6">
      <c r="D61" s="541"/>
      <c r="E61" s="539" t="s">
        <v>32</v>
      </c>
      <c r="F61" s="409">
        <v>60</v>
      </c>
    </row>
    <row r="62" spans="4:6">
      <c r="D62" s="535"/>
      <c r="E62" s="537" t="s">
        <v>30</v>
      </c>
      <c r="F62" s="538">
        <v>250</v>
      </c>
    </row>
    <row r="63" spans="4:6">
      <c r="D63" s="535"/>
      <c r="E63" s="540" t="s">
        <v>72</v>
      </c>
      <c r="F63" s="538">
        <v>15</v>
      </c>
    </row>
    <row r="64" spans="4:6">
      <c r="D64" s="530" t="s">
        <v>82</v>
      </c>
      <c r="E64" s="531"/>
      <c r="F64" s="532"/>
    </row>
    <row r="65" ht="25.5" spans="4:6">
      <c r="D65" s="533" t="s">
        <v>25</v>
      </c>
      <c r="E65" s="386" t="s">
        <v>40</v>
      </c>
      <c r="F65" s="380" t="s">
        <v>41</v>
      </c>
    </row>
    <row r="66" spans="4:6">
      <c r="D66" s="535"/>
      <c r="E66" s="542" t="s">
        <v>27</v>
      </c>
      <c r="F66" s="380">
        <v>100</v>
      </c>
    </row>
    <row r="67" spans="4:6">
      <c r="D67" s="535"/>
      <c r="E67" s="534" t="s">
        <v>49</v>
      </c>
      <c r="F67" s="380">
        <v>150</v>
      </c>
    </row>
    <row r="68" spans="4:6">
      <c r="D68" s="530"/>
      <c r="E68" s="386" t="s">
        <v>71</v>
      </c>
      <c r="F68" s="380">
        <v>100</v>
      </c>
    </row>
    <row r="69" spans="4:6">
      <c r="D69" s="541"/>
      <c r="E69" s="544" t="s">
        <v>61</v>
      </c>
      <c r="F69" s="396">
        <v>200</v>
      </c>
    </row>
    <row r="70" spans="4:6">
      <c r="D70" s="535"/>
      <c r="E70" s="548" t="s">
        <v>55</v>
      </c>
      <c r="F70" s="538">
        <v>250</v>
      </c>
    </row>
    <row r="71" spans="4:6">
      <c r="D71" s="535"/>
      <c r="E71" s="539" t="s">
        <v>32</v>
      </c>
      <c r="F71" s="409">
        <v>60</v>
      </c>
    </row>
    <row r="72" spans="4:6">
      <c r="D72" s="535"/>
      <c r="E72" s="540" t="s">
        <v>72</v>
      </c>
      <c r="F72" s="538">
        <v>15</v>
      </c>
    </row>
    <row r="73" spans="4:6">
      <c r="D73" s="530" t="s">
        <v>84</v>
      </c>
      <c r="E73" s="531"/>
      <c r="F73" s="532"/>
    </row>
    <row r="74" ht="25.5" spans="4:6">
      <c r="D74" s="533" t="s">
        <v>25</v>
      </c>
      <c r="E74" s="544" t="s">
        <v>52</v>
      </c>
      <c r="F74" s="409">
        <v>250</v>
      </c>
    </row>
    <row r="75" spans="4:6">
      <c r="D75" s="535"/>
      <c r="E75" s="542" t="s">
        <v>48</v>
      </c>
      <c r="F75" s="380">
        <v>120</v>
      </c>
    </row>
    <row r="76" spans="4:6">
      <c r="D76" s="530"/>
      <c r="E76" s="542" t="s">
        <v>73</v>
      </c>
      <c r="F76" s="380">
        <v>200</v>
      </c>
    </row>
    <row r="77" spans="4:6">
      <c r="D77" s="541"/>
      <c r="E77" s="386" t="s">
        <v>71</v>
      </c>
      <c r="F77" s="380">
        <v>100</v>
      </c>
    </row>
    <row r="78" spans="4:6">
      <c r="D78" s="535"/>
      <c r="E78" s="390" t="s">
        <v>23</v>
      </c>
      <c r="F78" s="380">
        <v>200</v>
      </c>
    </row>
    <row r="79" spans="4:6">
      <c r="D79" s="535"/>
      <c r="E79" s="209" t="s">
        <v>55</v>
      </c>
      <c r="F79" s="538">
        <v>250</v>
      </c>
    </row>
    <row r="80" spans="4:6">
      <c r="D80" s="535"/>
      <c r="E80" s="539" t="s">
        <v>32</v>
      </c>
      <c r="F80" s="409">
        <v>60</v>
      </c>
    </row>
    <row r="81" spans="4:6">
      <c r="D81" s="541"/>
      <c r="E81" s="540" t="s">
        <v>72</v>
      </c>
      <c r="F81" s="538">
        <v>15</v>
      </c>
    </row>
    <row r="82" spans="4:6">
      <c r="D82" s="530" t="s">
        <v>86</v>
      </c>
      <c r="E82" s="531"/>
      <c r="F82" s="532"/>
    </row>
    <row r="83" spans="4:6">
      <c r="D83" s="533" t="s">
        <v>25</v>
      </c>
      <c r="E83" s="547" t="s">
        <v>76</v>
      </c>
      <c r="F83" s="396">
        <v>250</v>
      </c>
    </row>
    <row r="84" spans="4:6">
      <c r="D84" s="115"/>
      <c r="E84" s="390" t="s">
        <v>53</v>
      </c>
      <c r="F84" s="380">
        <v>150</v>
      </c>
    </row>
    <row r="85" spans="4:6">
      <c r="D85" s="115"/>
      <c r="E85" s="536" t="s">
        <v>59</v>
      </c>
      <c r="F85" s="538" t="s">
        <v>60</v>
      </c>
    </row>
    <row r="86" spans="4:6">
      <c r="D86" s="115"/>
      <c r="E86" s="536" t="s">
        <v>71</v>
      </c>
      <c r="F86" s="549">
        <v>100</v>
      </c>
    </row>
    <row r="87" spans="4:6">
      <c r="D87" s="115"/>
      <c r="E87" s="380" t="s">
        <v>45</v>
      </c>
      <c r="F87" s="409">
        <v>200</v>
      </c>
    </row>
    <row r="88" spans="4:6">
      <c r="D88" s="115"/>
      <c r="E88" s="537" t="s">
        <v>46</v>
      </c>
      <c r="F88" s="538">
        <v>250</v>
      </c>
    </row>
    <row r="89" spans="4:6">
      <c r="D89" s="115"/>
      <c r="E89" s="540" t="s">
        <v>72</v>
      </c>
      <c r="F89" s="538">
        <v>15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N188"/>
  <sheetViews>
    <sheetView zoomScale="70" zoomScaleNormal="70" topLeftCell="A157" workbookViewId="0">
      <selection activeCell="N186" sqref="N186"/>
    </sheetView>
  </sheetViews>
  <sheetFormatPr defaultColWidth="9.14285714285714" defaultRowHeight="15"/>
  <cols>
    <col min="1" max="1" width="9.14285714285714" style="411"/>
    <col min="2" max="2" width="2.28571428571429" style="411" customWidth="1"/>
    <col min="3" max="3" width="1.85714285714286" style="411" customWidth="1"/>
    <col min="4" max="4" width="2.14285714285714" style="411" customWidth="1"/>
    <col min="5" max="5" width="20.8571428571429" style="411" customWidth="1"/>
    <col min="6" max="6" width="62" style="411" customWidth="1"/>
    <col min="7" max="9" width="12.1428571428571" style="411" customWidth="1"/>
    <col min="10" max="10" width="10.5714285714286" style="411" customWidth="1"/>
    <col min="11" max="11" width="16" style="411" customWidth="1"/>
    <col min="12" max="12" width="9.28571428571429" style="411" customWidth="1"/>
    <col min="13" max="13" width="14" style="411" customWidth="1"/>
    <col min="14" max="16384" width="9.14285714285714" style="411"/>
  </cols>
  <sheetData>
    <row r="1" spans="5:14">
      <c r="E1" s="445"/>
      <c r="F1" s="446"/>
      <c r="G1" s="445"/>
      <c r="H1" s="445"/>
      <c r="I1" s="445"/>
      <c r="J1" s="445"/>
      <c r="K1" s="445"/>
      <c r="L1" s="445"/>
      <c r="M1" s="445"/>
      <c r="N1" s="445"/>
    </row>
    <row r="2" spans="5:14">
      <c r="E2" s="445"/>
      <c r="F2" s="446"/>
      <c r="G2" s="445"/>
      <c r="H2" s="445"/>
      <c r="I2" s="445"/>
      <c r="J2" s="445"/>
      <c r="K2" s="445"/>
      <c r="L2" s="445"/>
      <c r="M2" s="445"/>
      <c r="N2" s="445"/>
    </row>
    <row r="3" spans="2:12">
      <c r="B3" s="447" t="s">
        <v>93</v>
      </c>
      <c r="C3" s="447"/>
      <c r="E3" s="446"/>
      <c r="G3" s="447" t="s">
        <v>94</v>
      </c>
      <c r="H3" s="447"/>
      <c r="I3" s="445"/>
      <c r="J3" s="445"/>
      <c r="K3" s="446"/>
      <c r="L3" s="446"/>
    </row>
    <row r="4" spans="2:12">
      <c r="B4" s="447" t="s">
        <v>95</v>
      </c>
      <c r="C4" s="447"/>
      <c r="E4" s="446"/>
      <c r="G4" s="447" t="s">
        <v>96</v>
      </c>
      <c r="H4" s="447"/>
      <c r="I4" s="447"/>
      <c r="J4" s="447"/>
      <c r="K4" s="447"/>
      <c r="L4" s="447"/>
    </row>
    <row r="5" spans="2:12">
      <c r="B5" s="447" t="s">
        <v>97</v>
      </c>
      <c r="C5" s="447"/>
      <c r="E5" s="447"/>
      <c r="G5" s="447" t="s">
        <v>98</v>
      </c>
      <c r="H5" s="447"/>
      <c r="I5" s="447"/>
      <c r="J5" s="447"/>
      <c r="K5" s="447"/>
      <c r="L5" s="446"/>
    </row>
    <row r="6" spans="2:12">
      <c r="B6" s="447" t="s">
        <v>99</v>
      </c>
      <c r="C6" s="447"/>
      <c r="E6" s="447"/>
      <c r="G6" s="445"/>
      <c r="H6" s="445"/>
      <c r="I6" s="445"/>
      <c r="J6" s="445"/>
      <c r="K6" s="445"/>
      <c r="L6" s="445"/>
    </row>
    <row r="7" spans="2:12">
      <c r="B7" s="446"/>
      <c r="C7" s="446"/>
      <c r="E7" s="446"/>
      <c r="G7" s="445"/>
      <c r="H7" s="445"/>
      <c r="I7" s="445"/>
      <c r="J7" s="445"/>
      <c r="K7" s="445"/>
      <c r="L7" s="445"/>
    </row>
    <row r="8" spans="2:12">
      <c r="B8" s="448" t="s">
        <v>100</v>
      </c>
      <c r="C8" s="448"/>
      <c r="E8" s="449"/>
      <c r="F8" s="450" t="s">
        <v>101</v>
      </c>
      <c r="G8" s="448" t="s">
        <v>102</v>
      </c>
      <c r="H8" s="448"/>
      <c r="I8" s="448"/>
      <c r="J8" s="445"/>
      <c r="K8" s="453"/>
      <c r="L8" s="449" t="s">
        <v>103</v>
      </c>
    </row>
    <row r="9" spans="5:12">
      <c r="E9" s="448"/>
      <c r="F9" s="448"/>
      <c r="G9" s="445"/>
      <c r="H9" s="445"/>
      <c r="I9" s="448"/>
      <c r="J9" s="448"/>
      <c r="K9" s="448"/>
      <c r="L9" s="445"/>
    </row>
    <row r="10" spans="5:14">
      <c r="E10" s="445"/>
      <c r="F10" s="446"/>
      <c r="G10" s="445"/>
      <c r="H10" s="445"/>
      <c r="I10" s="445"/>
      <c r="J10" s="445"/>
      <c r="K10" s="445"/>
      <c r="L10" s="445"/>
      <c r="M10" s="445"/>
      <c r="N10" s="445"/>
    </row>
    <row r="11" spans="5:14">
      <c r="E11" s="445"/>
      <c r="F11" s="446"/>
      <c r="G11" s="445"/>
      <c r="H11" s="445"/>
      <c r="I11" s="445"/>
      <c r="J11" s="445"/>
      <c r="K11" s="445"/>
      <c r="L11" s="445"/>
      <c r="M11" s="445"/>
      <c r="N11" s="445"/>
    </row>
    <row r="12" spans="5:14">
      <c r="E12" s="445"/>
      <c r="F12" s="446"/>
      <c r="G12" s="445"/>
      <c r="H12" s="445"/>
      <c r="I12" s="445"/>
      <c r="J12" s="445"/>
      <c r="K12" s="445"/>
      <c r="L12" s="445"/>
      <c r="M12" s="445"/>
      <c r="N12" s="445"/>
    </row>
    <row r="13" spans="5:14">
      <c r="E13" s="445"/>
      <c r="F13" s="446"/>
      <c r="G13" s="445"/>
      <c r="H13" s="445"/>
      <c r="I13" s="445"/>
      <c r="J13" s="445"/>
      <c r="K13" s="445"/>
      <c r="L13" s="445"/>
      <c r="M13" s="445"/>
      <c r="N13" s="445"/>
    </row>
    <row r="14" ht="20.25" spans="2:14">
      <c r="B14" s="318" t="s">
        <v>104</v>
      </c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424"/>
      <c r="N14" s="424"/>
    </row>
    <row r="15" ht="15.75" spans="2:14">
      <c r="B15" s="319" t="s">
        <v>105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425"/>
      <c r="N15" s="425"/>
    </row>
    <row r="16" ht="15.75" spans="2:14">
      <c r="B16" s="319" t="s">
        <v>106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425"/>
      <c r="N16" s="425"/>
    </row>
    <row r="17" ht="15.75" spans="2:14">
      <c r="B17" s="319" t="s">
        <v>107</v>
      </c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425"/>
      <c r="N17" s="425"/>
    </row>
    <row r="18" ht="15.75" spans="2:14">
      <c r="B18" s="319" t="s">
        <v>108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425"/>
      <c r="N18" s="425"/>
    </row>
    <row r="19" spans="2:14">
      <c r="B19" s="451" t="s">
        <v>109</v>
      </c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4"/>
      <c r="N19" s="454"/>
    </row>
    <row r="20" spans="5:14">
      <c r="E20" s="452"/>
      <c r="F20" s="452"/>
      <c r="G20" s="452"/>
      <c r="H20" s="452"/>
      <c r="I20" s="452"/>
      <c r="J20" s="452"/>
      <c r="K20" s="452"/>
      <c r="L20" s="452"/>
      <c r="M20" s="452"/>
      <c r="N20" s="452"/>
    </row>
    <row r="23" customHeight="1" spans="5:12">
      <c r="E23" s="370" t="s">
        <v>110</v>
      </c>
      <c r="F23" s="370" t="s">
        <v>4</v>
      </c>
      <c r="G23" s="370" t="s">
        <v>111</v>
      </c>
      <c r="H23" s="371" t="s">
        <v>112</v>
      </c>
      <c r="I23" s="372"/>
      <c r="J23" s="373"/>
      <c r="K23" s="370" t="s">
        <v>113</v>
      </c>
      <c r="L23" s="370" t="s">
        <v>114</v>
      </c>
    </row>
    <row r="24" spans="5:12">
      <c r="E24" s="374"/>
      <c r="F24" s="374"/>
      <c r="G24" s="374"/>
      <c r="H24" s="375" t="s">
        <v>115</v>
      </c>
      <c r="I24" s="375" t="s">
        <v>116</v>
      </c>
      <c r="J24" s="375" t="s">
        <v>117</v>
      </c>
      <c r="K24" s="374"/>
      <c r="L24" s="374"/>
    </row>
    <row r="25" spans="5:12">
      <c r="E25" s="376" t="s">
        <v>118</v>
      </c>
      <c r="F25" s="377"/>
      <c r="G25" s="377"/>
      <c r="H25" s="377"/>
      <c r="I25" s="377"/>
      <c r="J25" s="377"/>
      <c r="K25" s="377"/>
      <c r="L25" s="402"/>
    </row>
    <row r="26" spans="5:12">
      <c r="E26" s="376" t="s">
        <v>1</v>
      </c>
      <c r="F26" s="377"/>
      <c r="G26" s="377"/>
      <c r="H26" s="377"/>
      <c r="I26" s="377"/>
      <c r="J26" s="377"/>
      <c r="K26" s="377"/>
      <c r="L26" s="402"/>
    </row>
    <row r="27" spans="5:12">
      <c r="E27" s="380" t="s">
        <v>2</v>
      </c>
      <c r="F27" s="379" t="s">
        <v>37</v>
      </c>
      <c r="G27" s="380">
        <v>200</v>
      </c>
      <c r="H27" s="380">
        <v>16.87</v>
      </c>
      <c r="I27" s="380">
        <v>20.47</v>
      </c>
      <c r="J27" s="380">
        <v>32.8</v>
      </c>
      <c r="K27" s="380">
        <v>402.36</v>
      </c>
      <c r="L27" s="380">
        <v>210</v>
      </c>
    </row>
    <row r="28" spans="5:12">
      <c r="E28" s="380"/>
      <c r="F28" s="379" t="s">
        <v>51</v>
      </c>
      <c r="G28" s="380">
        <v>30</v>
      </c>
      <c r="H28" s="382">
        <v>4.2</v>
      </c>
      <c r="I28" s="382">
        <v>0.66</v>
      </c>
      <c r="J28" s="382">
        <v>37.7</v>
      </c>
      <c r="K28" s="382">
        <v>115.8</v>
      </c>
      <c r="L28" s="380"/>
    </row>
    <row r="29" spans="5:12">
      <c r="E29" s="380"/>
      <c r="F29" s="379" t="s">
        <v>23</v>
      </c>
      <c r="G29" s="380">
        <v>200</v>
      </c>
      <c r="H29" s="383">
        <v>0.12</v>
      </c>
      <c r="I29" s="383">
        <v>0.02</v>
      </c>
      <c r="J29" s="383">
        <v>13.7</v>
      </c>
      <c r="K29" s="383">
        <v>55.9</v>
      </c>
      <c r="L29" s="380">
        <v>377</v>
      </c>
    </row>
    <row r="30" spans="5:12">
      <c r="E30" s="387" t="s">
        <v>119</v>
      </c>
      <c r="F30" s="387"/>
      <c r="G30" s="387">
        <f>G27+G28+G29</f>
        <v>430</v>
      </c>
      <c r="H30" s="387">
        <f t="shared" ref="H30:K30" si="0">H27+H28+H29</f>
        <v>21.19</v>
      </c>
      <c r="I30" s="387">
        <f t="shared" si="0"/>
        <v>21.15</v>
      </c>
      <c r="J30" s="387">
        <f t="shared" si="0"/>
        <v>84.2</v>
      </c>
      <c r="K30" s="387">
        <f t="shared" si="0"/>
        <v>574.06</v>
      </c>
      <c r="L30" s="380"/>
    </row>
    <row r="31" spans="5:12">
      <c r="E31" s="389" t="s">
        <v>25</v>
      </c>
      <c r="F31" s="390" t="s">
        <v>120</v>
      </c>
      <c r="G31" s="380">
        <v>100</v>
      </c>
      <c r="H31" s="380">
        <v>0.95</v>
      </c>
      <c r="I31" s="380">
        <v>6.06</v>
      </c>
      <c r="J31" s="380">
        <v>3.05</v>
      </c>
      <c r="K31" s="391">
        <v>70.6</v>
      </c>
      <c r="L31" s="383">
        <v>24</v>
      </c>
    </row>
    <row r="32" ht="15.75" customHeight="1" spans="5:12">
      <c r="E32" s="392"/>
      <c r="F32" s="385" t="s">
        <v>121</v>
      </c>
      <c r="G32" s="383">
        <v>250</v>
      </c>
      <c r="H32" s="383">
        <v>3</v>
      </c>
      <c r="I32" s="383">
        <v>2.5</v>
      </c>
      <c r="J32" s="383">
        <v>18.825</v>
      </c>
      <c r="K32" s="382">
        <v>111.675</v>
      </c>
      <c r="L32" s="383">
        <v>103</v>
      </c>
    </row>
    <row r="33" spans="5:12">
      <c r="E33" s="392"/>
      <c r="F33" s="385" t="s">
        <v>49</v>
      </c>
      <c r="G33" s="383">
        <v>180</v>
      </c>
      <c r="H33" s="383">
        <v>4.84</v>
      </c>
      <c r="I33" s="383">
        <v>7.16</v>
      </c>
      <c r="J33" s="383">
        <v>62</v>
      </c>
      <c r="K33" s="383">
        <v>287.67</v>
      </c>
      <c r="L33" s="383">
        <v>237</v>
      </c>
    </row>
    <row r="34" spans="5:12">
      <c r="E34" s="392"/>
      <c r="F34" s="385" t="s">
        <v>122</v>
      </c>
      <c r="G34" s="383">
        <v>100</v>
      </c>
      <c r="H34" s="383">
        <v>15.6</v>
      </c>
      <c r="I34" s="383">
        <v>11.6</v>
      </c>
      <c r="J34" s="383">
        <v>15.7</v>
      </c>
      <c r="K34" s="383">
        <v>229</v>
      </c>
      <c r="L34" s="383">
        <v>282</v>
      </c>
    </row>
    <row r="35" spans="5:12">
      <c r="E35" s="392"/>
      <c r="F35" s="385" t="s">
        <v>54</v>
      </c>
      <c r="G35" s="380">
        <v>200</v>
      </c>
      <c r="H35" s="380">
        <v>1</v>
      </c>
      <c r="I35" s="380">
        <v>0</v>
      </c>
      <c r="J35" s="380">
        <v>20.2</v>
      </c>
      <c r="K35" s="391">
        <v>85.34</v>
      </c>
      <c r="L35" s="383"/>
    </row>
    <row r="36" spans="5:12">
      <c r="E36" s="392"/>
      <c r="F36" s="385" t="s">
        <v>51</v>
      </c>
      <c r="G36" s="383">
        <v>20</v>
      </c>
      <c r="H36" s="383">
        <v>0.64</v>
      </c>
      <c r="I36" s="383">
        <v>0.3</v>
      </c>
      <c r="J36" s="383">
        <v>36.05</v>
      </c>
      <c r="K36" s="382">
        <v>64.35</v>
      </c>
      <c r="L36" s="380"/>
    </row>
    <row r="37" spans="5:12">
      <c r="E37" s="392"/>
      <c r="F37" s="385" t="s">
        <v>123</v>
      </c>
      <c r="G37" s="383">
        <v>30</v>
      </c>
      <c r="H37" s="382">
        <v>4.2</v>
      </c>
      <c r="I37" s="382">
        <v>0.66</v>
      </c>
      <c r="J37" s="382">
        <v>37.7</v>
      </c>
      <c r="K37" s="382">
        <v>115.8</v>
      </c>
      <c r="L37" s="380"/>
    </row>
    <row r="38" spans="5:12">
      <c r="E38" s="392"/>
      <c r="F38" s="385" t="s">
        <v>33</v>
      </c>
      <c r="G38" s="383">
        <v>15</v>
      </c>
      <c r="H38" s="380">
        <v>3.27</v>
      </c>
      <c r="I38" s="391">
        <v>2.36</v>
      </c>
      <c r="J38" s="380">
        <v>7.81</v>
      </c>
      <c r="K38" s="391">
        <v>120.4</v>
      </c>
      <c r="L38" s="380"/>
    </row>
    <row r="39" spans="5:12">
      <c r="E39" s="401"/>
      <c r="F39" s="385" t="s">
        <v>124</v>
      </c>
      <c r="G39" s="383">
        <v>250</v>
      </c>
      <c r="H39" s="386">
        <v>0.05</v>
      </c>
      <c r="I39" s="386">
        <v>0</v>
      </c>
      <c r="J39" s="386">
        <v>14.93</v>
      </c>
      <c r="K39" s="386">
        <v>217</v>
      </c>
      <c r="L39" s="380"/>
    </row>
    <row r="40" spans="5:12">
      <c r="E40" s="387" t="s">
        <v>125</v>
      </c>
      <c r="F40" s="387"/>
      <c r="G40" s="387">
        <f>G31+G32+G33+G34+G35+G36+G37</f>
        <v>880</v>
      </c>
      <c r="H40" s="387">
        <f t="shared" ref="H40:K40" si="1">H31+H32+H33+H34+H35+H36+H37</f>
        <v>30.23</v>
      </c>
      <c r="I40" s="387">
        <f t="shared" si="1"/>
        <v>28.28</v>
      </c>
      <c r="J40" s="387">
        <f t="shared" si="1"/>
        <v>193.525</v>
      </c>
      <c r="K40" s="387">
        <f t="shared" si="1"/>
        <v>964.435</v>
      </c>
      <c r="L40" s="380"/>
    </row>
    <row r="41" spans="5:12">
      <c r="E41" s="387" t="s">
        <v>126</v>
      </c>
      <c r="F41" s="387"/>
      <c r="G41" s="387">
        <f>G30+G40</f>
        <v>1310</v>
      </c>
      <c r="H41" s="387">
        <f t="shared" ref="H41:K41" si="2">H30+H40</f>
        <v>51.42</v>
      </c>
      <c r="I41" s="387">
        <f t="shared" si="2"/>
        <v>49.43</v>
      </c>
      <c r="J41" s="387">
        <f t="shared" si="2"/>
        <v>277.725</v>
      </c>
      <c r="K41" s="387">
        <f t="shared" si="2"/>
        <v>1538.495</v>
      </c>
      <c r="L41" s="387"/>
    </row>
    <row r="42" spans="5:12">
      <c r="E42" s="376" t="s">
        <v>36</v>
      </c>
      <c r="F42" s="377"/>
      <c r="G42" s="377"/>
      <c r="H42" s="377"/>
      <c r="I42" s="377"/>
      <c r="J42" s="377"/>
      <c r="K42" s="377"/>
      <c r="L42" s="402"/>
    </row>
    <row r="43" spans="5:12">
      <c r="E43" s="380" t="s">
        <v>2</v>
      </c>
      <c r="F43" s="380" t="s">
        <v>127</v>
      </c>
      <c r="G43" s="380" t="s">
        <v>128</v>
      </c>
      <c r="H43" s="380">
        <v>32</v>
      </c>
      <c r="I43" s="380">
        <v>24.7</v>
      </c>
      <c r="J43" s="380">
        <v>41.3</v>
      </c>
      <c r="K43" s="380">
        <v>515</v>
      </c>
      <c r="L43" s="380">
        <v>321</v>
      </c>
    </row>
    <row r="44" spans="5:12">
      <c r="E44" s="380"/>
      <c r="F44" s="379" t="s">
        <v>129</v>
      </c>
      <c r="G44" s="380">
        <v>50</v>
      </c>
      <c r="H44" s="380">
        <v>2.95</v>
      </c>
      <c r="I44" s="380">
        <v>9.37</v>
      </c>
      <c r="J44" s="380">
        <v>18.6</v>
      </c>
      <c r="K44" s="380">
        <v>170</v>
      </c>
      <c r="L44" s="380">
        <v>1</v>
      </c>
    </row>
    <row r="45" spans="5:12">
      <c r="E45" s="380"/>
      <c r="F45" s="380" t="s">
        <v>130</v>
      </c>
      <c r="G45" s="383">
        <v>200</v>
      </c>
      <c r="H45" s="383">
        <v>0</v>
      </c>
      <c r="I45" s="383">
        <v>0</v>
      </c>
      <c r="J45" s="383">
        <v>14.9</v>
      </c>
      <c r="K45" s="382">
        <v>59.4</v>
      </c>
      <c r="L45" s="380">
        <v>375</v>
      </c>
    </row>
    <row r="46" spans="5:12">
      <c r="E46" s="387" t="s">
        <v>119</v>
      </c>
      <c r="F46" s="387"/>
      <c r="G46" s="387">
        <f>G45+G44+230</f>
        <v>480</v>
      </c>
      <c r="H46" s="387">
        <f>H43+H44+H45</f>
        <v>34.95</v>
      </c>
      <c r="I46" s="387">
        <f t="shared" ref="I46:K46" si="3">I43+I44+I45</f>
        <v>34.07</v>
      </c>
      <c r="J46" s="387">
        <f t="shared" si="3"/>
        <v>74.8</v>
      </c>
      <c r="K46" s="387">
        <f t="shared" si="3"/>
        <v>744.4</v>
      </c>
      <c r="L46" s="380"/>
    </row>
    <row r="47" customHeight="1" spans="5:12">
      <c r="E47" s="389" t="s">
        <v>25</v>
      </c>
      <c r="F47" s="399" t="s">
        <v>71</v>
      </c>
      <c r="G47" s="383">
        <v>100</v>
      </c>
      <c r="H47" s="383">
        <v>1.1</v>
      </c>
      <c r="I47" s="383">
        <v>0.2</v>
      </c>
      <c r="J47" s="383">
        <v>3.8</v>
      </c>
      <c r="K47" s="382">
        <v>22</v>
      </c>
      <c r="L47" s="383">
        <v>71</v>
      </c>
    </row>
    <row r="48" ht="15.75" customHeight="1" spans="5:12">
      <c r="E48" s="392"/>
      <c r="F48" s="385" t="s">
        <v>131</v>
      </c>
      <c r="G48" s="383">
        <v>250</v>
      </c>
      <c r="H48" s="383">
        <v>2.23</v>
      </c>
      <c r="I48" s="383">
        <v>8</v>
      </c>
      <c r="J48" s="383">
        <v>14.49</v>
      </c>
      <c r="K48" s="383">
        <v>117.52</v>
      </c>
      <c r="L48" s="383">
        <v>142</v>
      </c>
    </row>
    <row r="49" spans="5:12">
      <c r="E49" s="392"/>
      <c r="F49" s="385" t="s">
        <v>132</v>
      </c>
      <c r="G49" s="380">
        <v>200</v>
      </c>
      <c r="H49" s="380">
        <v>15.57</v>
      </c>
      <c r="I49" s="380">
        <v>9.53</v>
      </c>
      <c r="J49" s="380">
        <v>26.8</v>
      </c>
      <c r="K49" s="391">
        <v>328.2</v>
      </c>
      <c r="L49" s="383">
        <v>202</v>
      </c>
    </row>
    <row r="50" spans="5:12">
      <c r="E50" s="392"/>
      <c r="F50" s="385" t="s">
        <v>133</v>
      </c>
      <c r="G50" s="383">
        <v>200</v>
      </c>
      <c r="H50" s="383">
        <v>1.04</v>
      </c>
      <c r="I50" s="383">
        <v>0</v>
      </c>
      <c r="J50" s="383">
        <v>26.96</v>
      </c>
      <c r="K50" s="382">
        <v>107.44</v>
      </c>
      <c r="L50" s="383">
        <v>376</v>
      </c>
    </row>
    <row r="51" spans="5:12">
      <c r="E51" s="392"/>
      <c r="F51" s="385" t="s">
        <v>51</v>
      </c>
      <c r="G51" s="383">
        <v>20</v>
      </c>
      <c r="H51" s="383">
        <v>0.64</v>
      </c>
      <c r="I51" s="383">
        <v>0.3</v>
      </c>
      <c r="J51" s="383">
        <v>36.05</v>
      </c>
      <c r="K51" s="382">
        <v>64.35</v>
      </c>
      <c r="L51" s="383"/>
    </row>
    <row r="52" spans="5:12">
      <c r="E52" s="392"/>
      <c r="F52" s="385" t="s">
        <v>123</v>
      </c>
      <c r="G52" s="383">
        <v>30</v>
      </c>
      <c r="H52" s="382">
        <v>4.2</v>
      </c>
      <c r="I52" s="382">
        <v>0.66</v>
      </c>
      <c r="J52" s="382">
        <v>37.7</v>
      </c>
      <c r="K52" s="382">
        <v>115.8</v>
      </c>
      <c r="L52" s="380"/>
    </row>
    <row r="53" spans="5:12">
      <c r="E53" s="392"/>
      <c r="F53" s="385" t="s">
        <v>33</v>
      </c>
      <c r="G53" s="383">
        <v>15</v>
      </c>
      <c r="H53" s="380">
        <v>3.27</v>
      </c>
      <c r="I53" s="391">
        <v>2.36</v>
      </c>
      <c r="J53" s="380">
        <v>7.81</v>
      </c>
      <c r="K53" s="391">
        <v>120.4</v>
      </c>
      <c r="L53" s="380"/>
    </row>
    <row r="54" spans="5:12">
      <c r="E54" s="401"/>
      <c r="F54" s="385" t="s">
        <v>124</v>
      </c>
      <c r="G54" s="383">
        <v>250</v>
      </c>
      <c r="H54" s="386">
        <v>0.05</v>
      </c>
      <c r="I54" s="386">
        <v>0</v>
      </c>
      <c r="J54" s="386">
        <v>14.93</v>
      </c>
      <c r="K54" s="386">
        <v>217</v>
      </c>
      <c r="L54" s="380"/>
    </row>
    <row r="55" spans="5:12">
      <c r="E55" s="387" t="s">
        <v>125</v>
      </c>
      <c r="F55" s="387"/>
      <c r="G55" s="387">
        <f>G47+G48+G49+G50+G51+G52+G53+G54</f>
        <v>1065</v>
      </c>
      <c r="H55" s="387">
        <f t="shared" ref="H55:K55" si="4">H47+H48+H49+H50+H51+H52+H53+H54</f>
        <v>28.1</v>
      </c>
      <c r="I55" s="387">
        <f t="shared" si="4"/>
        <v>21.05</v>
      </c>
      <c r="J55" s="387">
        <f t="shared" si="4"/>
        <v>168.54</v>
      </c>
      <c r="K55" s="387">
        <f t="shared" si="4"/>
        <v>1092.71</v>
      </c>
      <c r="L55" s="380"/>
    </row>
    <row r="56" spans="5:12">
      <c r="E56" s="387" t="s">
        <v>126</v>
      </c>
      <c r="F56" s="387"/>
      <c r="G56" s="387">
        <f>G46+G55</f>
        <v>1545</v>
      </c>
      <c r="H56" s="387">
        <f t="shared" ref="H56:K56" si="5">H46+H55</f>
        <v>63.05</v>
      </c>
      <c r="I56" s="387">
        <f t="shared" si="5"/>
        <v>55.12</v>
      </c>
      <c r="J56" s="387">
        <f t="shared" si="5"/>
        <v>243.34</v>
      </c>
      <c r="K56" s="387">
        <f t="shared" si="5"/>
        <v>1837.11</v>
      </c>
      <c r="L56" s="387"/>
    </row>
    <row r="57" spans="5:12">
      <c r="E57" s="376" t="s">
        <v>47</v>
      </c>
      <c r="F57" s="377"/>
      <c r="G57" s="377"/>
      <c r="H57" s="377"/>
      <c r="I57" s="377"/>
      <c r="J57" s="377"/>
      <c r="K57" s="377"/>
      <c r="L57" s="402"/>
    </row>
    <row r="58" spans="5:12">
      <c r="E58" s="389" t="s">
        <v>2</v>
      </c>
      <c r="F58" s="385" t="s">
        <v>134</v>
      </c>
      <c r="G58" s="383">
        <v>200</v>
      </c>
      <c r="H58" s="383">
        <v>7.9</v>
      </c>
      <c r="I58" s="383">
        <v>9.56</v>
      </c>
      <c r="J58" s="383">
        <v>34.7</v>
      </c>
      <c r="K58" s="383">
        <v>258</v>
      </c>
      <c r="L58" s="380">
        <v>184</v>
      </c>
    </row>
    <row r="59" spans="5:12">
      <c r="E59" s="392"/>
      <c r="F59" s="379" t="s">
        <v>22</v>
      </c>
      <c r="G59" s="380">
        <v>50</v>
      </c>
      <c r="H59" s="380">
        <v>4.6</v>
      </c>
      <c r="I59" s="380">
        <v>7</v>
      </c>
      <c r="J59" s="380">
        <v>14.83</v>
      </c>
      <c r="K59" s="380">
        <v>157</v>
      </c>
      <c r="L59" s="380">
        <v>3</v>
      </c>
    </row>
    <row r="60" spans="5:12">
      <c r="E60" s="392"/>
      <c r="F60" s="385" t="s">
        <v>23</v>
      </c>
      <c r="G60" s="383">
        <v>200</v>
      </c>
      <c r="H60" s="383">
        <v>0.12</v>
      </c>
      <c r="I60" s="383">
        <v>0.02</v>
      </c>
      <c r="J60" s="383">
        <v>13.7</v>
      </c>
      <c r="K60" s="383">
        <v>55.9</v>
      </c>
      <c r="L60" s="383">
        <v>377</v>
      </c>
    </row>
    <row r="61" spans="5:12">
      <c r="E61" s="387" t="s">
        <v>119</v>
      </c>
      <c r="F61" s="387"/>
      <c r="G61" s="387">
        <f>SUM(G58:G60)</f>
        <v>450</v>
      </c>
      <c r="H61" s="387">
        <f>SUM(H58:H60)</f>
        <v>12.62</v>
      </c>
      <c r="I61" s="387">
        <f>SUM(I58:I60)</f>
        <v>16.58</v>
      </c>
      <c r="J61" s="387">
        <f>SUM(J58:J60)</f>
        <v>63.23</v>
      </c>
      <c r="K61" s="387">
        <f>SUM(K58:K60)</f>
        <v>470.9</v>
      </c>
      <c r="L61" s="380"/>
    </row>
    <row r="62" spans="5:12">
      <c r="E62" s="389" t="s">
        <v>25</v>
      </c>
      <c r="F62" s="390" t="s">
        <v>120</v>
      </c>
      <c r="G62" s="380">
        <v>100</v>
      </c>
      <c r="H62" s="380">
        <v>0.95</v>
      </c>
      <c r="I62" s="380">
        <v>6.06</v>
      </c>
      <c r="J62" s="380">
        <v>3.05</v>
      </c>
      <c r="K62" s="391">
        <v>70.6</v>
      </c>
      <c r="L62" s="383">
        <v>24</v>
      </c>
    </row>
    <row r="63" spans="5:12">
      <c r="E63" s="392"/>
      <c r="F63" s="385" t="s">
        <v>135</v>
      </c>
      <c r="G63" s="383">
        <v>250</v>
      </c>
      <c r="H63" s="382">
        <v>2.51</v>
      </c>
      <c r="I63" s="382">
        <v>4.72</v>
      </c>
      <c r="J63" s="382">
        <v>15.96</v>
      </c>
      <c r="K63" s="382">
        <v>123.9</v>
      </c>
      <c r="L63" s="383">
        <v>80</v>
      </c>
    </row>
    <row r="64" spans="5:12">
      <c r="E64" s="392"/>
      <c r="F64" s="385" t="s">
        <v>136</v>
      </c>
      <c r="G64" s="383">
        <v>180</v>
      </c>
      <c r="H64" s="383">
        <v>6.87</v>
      </c>
      <c r="I64" s="383">
        <v>0.9</v>
      </c>
      <c r="J64" s="383">
        <v>26.37</v>
      </c>
      <c r="K64" s="382">
        <v>193.2</v>
      </c>
      <c r="L64" s="383">
        <v>202</v>
      </c>
    </row>
    <row r="65" spans="5:12">
      <c r="E65" s="392"/>
      <c r="F65" s="385" t="s">
        <v>137</v>
      </c>
      <c r="G65" s="383">
        <v>100</v>
      </c>
      <c r="H65" s="383">
        <v>22</v>
      </c>
      <c r="I65" s="383">
        <v>21.3</v>
      </c>
      <c r="J65" s="383">
        <v>9.69</v>
      </c>
      <c r="K65" s="382">
        <v>336.02</v>
      </c>
      <c r="L65" s="383">
        <v>260</v>
      </c>
    </row>
    <row r="66" spans="5:12">
      <c r="E66" s="392"/>
      <c r="F66" s="385" t="s">
        <v>138</v>
      </c>
      <c r="G66" s="383">
        <v>200</v>
      </c>
      <c r="H66" s="410">
        <v>0.4</v>
      </c>
      <c r="I66" s="383">
        <v>0</v>
      </c>
      <c r="J66" s="455">
        <v>30</v>
      </c>
      <c r="K66" s="382">
        <v>156</v>
      </c>
      <c r="L66" s="383">
        <v>516</v>
      </c>
    </row>
    <row r="67" spans="5:12">
      <c r="E67" s="392"/>
      <c r="F67" s="385" t="s">
        <v>51</v>
      </c>
      <c r="G67" s="383">
        <v>20</v>
      </c>
      <c r="H67" s="383">
        <v>0.64</v>
      </c>
      <c r="I67" s="383">
        <v>0.3</v>
      </c>
      <c r="J67" s="383">
        <v>36.05</v>
      </c>
      <c r="K67" s="382">
        <v>64.35</v>
      </c>
      <c r="L67" s="380"/>
    </row>
    <row r="68" spans="5:12">
      <c r="E68" s="392"/>
      <c r="F68" s="385" t="s">
        <v>123</v>
      </c>
      <c r="G68" s="383">
        <v>30</v>
      </c>
      <c r="H68" s="382">
        <v>4.2</v>
      </c>
      <c r="I68" s="382">
        <v>0.66</v>
      </c>
      <c r="J68" s="382">
        <v>37.7</v>
      </c>
      <c r="K68" s="382">
        <v>115.8</v>
      </c>
      <c r="L68" s="380"/>
    </row>
    <row r="69" spans="5:12">
      <c r="E69" s="392"/>
      <c r="F69" s="385" t="s">
        <v>33</v>
      </c>
      <c r="G69" s="383">
        <v>15</v>
      </c>
      <c r="H69" s="380">
        <v>3.27</v>
      </c>
      <c r="I69" s="391">
        <v>2.36</v>
      </c>
      <c r="J69" s="380">
        <v>7.81</v>
      </c>
      <c r="K69" s="391">
        <v>120.4</v>
      </c>
      <c r="L69" s="380"/>
    </row>
    <row r="70" spans="5:12">
      <c r="E70" s="401"/>
      <c r="F70" s="385" t="s">
        <v>124</v>
      </c>
      <c r="G70" s="383">
        <v>250</v>
      </c>
      <c r="H70" s="386">
        <v>0.05</v>
      </c>
      <c r="I70" s="386">
        <v>0</v>
      </c>
      <c r="J70" s="386">
        <v>14.93</v>
      </c>
      <c r="K70" s="386">
        <v>217</v>
      </c>
      <c r="L70" s="380"/>
    </row>
    <row r="71" spans="5:12">
      <c r="E71" s="387" t="s">
        <v>125</v>
      </c>
      <c r="F71" s="387"/>
      <c r="G71" s="387">
        <f>G62+G63+G64+G65+G66+G67+G68</f>
        <v>880</v>
      </c>
      <c r="H71" s="387">
        <f t="shared" ref="H71:K71" si="6">H62+H63+H64+H65+H66+H67+H68</f>
        <v>37.57</v>
      </c>
      <c r="I71" s="387">
        <f t="shared" si="6"/>
        <v>33.94</v>
      </c>
      <c r="J71" s="387">
        <f t="shared" si="6"/>
        <v>158.82</v>
      </c>
      <c r="K71" s="387">
        <f t="shared" si="6"/>
        <v>1059.87</v>
      </c>
      <c r="L71" s="380"/>
    </row>
    <row r="72" spans="5:12">
      <c r="E72" s="387" t="s">
        <v>126</v>
      </c>
      <c r="F72" s="387"/>
      <c r="G72" s="387">
        <f>G61+G71</f>
        <v>1330</v>
      </c>
      <c r="H72" s="387">
        <f t="shared" ref="H72:K72" si="7">H61+H71</f>
        <v>50.19</v>
      </c>
      <c r="I72" s="387">
        <f t="shared" si="7"/>
        <v>50.52</v>
      </c>
      <c r="J72" s="387">
        <f t="shared" si="7"/>
        <v>222.05</v>
      </c>
      <c r="K72" s="387">
        <f t="shared" si="7"/>
        <v>1530.77</v>
      </c>
      <c r="L72" s="387"/>
    </row>
    <row r="73" spans="5:12">
      <c r="E73" s="376" t="s">
        <v>56</v>
      </c>
      <c r="F73" s="377"/>
      <c r="G73" s="377"/>
      <c r="H73" s="377"/>
      <c r="I73" s="377"/>
      <c r="J73" s="377"/>
      <c r="K73" s="377"/>
      <c r="L73" s="402"/>
    </row>
    <row r="74" spans="5:12">
      <c r="E74" s="406" t="s">
        <v>2</v>
      </c>
      <c r="F74" s="399" t="s">
        <v>139</v>
      </c>
      <c r="G74" s="383">
        <v>200</v>
      </c>
      <c r="H74" s="391">
        <v>4.53</v>
      </c>
      <c r="I74" s="391">
        <v>5.28</v>
      </c>
      <c r="J74" s="391">
        <v>37.11</v>
      </c>
      <c r="K74" s="391">
        <v>214.67</v>
      </c>
      <c r="L74" s="380">
        <v>262</v>
      </c>
    </row>
    <row r="75" spans="5:12">
      <c r="E75" s="407"/>
      <c r="F75" s="385" t="s">
        <v>51</v>
      </c>
      <c r="G75" s="383">
        <v>30</v>
      </c>
      <c r="H75" s="382">
        <v>4.2</v>
      </c>
      <c r="I75" s="382">
        <v>0.66</v>
      </c>
      <c r="J75" s="382">
        <v>37.7</v>
      </c>
      <c r="K75" s="382">
        <v>115.8</v>
      </c>
      <c r="L75" s="380"/>
    </row>
    <row r="76" spans="5:12">
      <c r="E76" s="407"/>
      <c r="F76" s="380" t="s">
        <v>130</v>
      </c>
      <c r="G76" s="383">
        <v>200</v>
      </c>
      <c r="H76" s="383">
        <v>0</v>
      </c>
      <c r="I76" s="383">
        <v>0</v>
      </c>
      <c r="J76" s="383">
        <v>14.9</v>
      </c>
      <c r="K76" s="382">
        <v>59.4</v>
      </c>
      <c r="L76" s="380">
        <v>375</v>
      </c>
    </row>
    <row r="77" spans="5:12">
      <c r="E77" s="387" t="s">
        <v>119</v>
      </c>
      <c r="F77" s="387"/>
      <c r="G77" s="387">
        <f>G74+G75+G76</f>
        <v>430</v>
      </c>
      <c r="H77" s="387">
        <f t="shared" ref="H77:K77" si="8">H74+H75+H76</f>
        <v>8.73</v>
      </c>
      <c r="I77" s="387">
        <f t="shared" si="8"/>
        <v>5.94</v>
      </c>
      <c r="J77" s="387">
        <f t="shared" si="8"/>
        <v>89.71</v>
      </c>
      <c r="K77" s="387">
        <f t="shared" si="8"/>
        <v>389.87</v>
      </c>
      <c r="L77" s="380"/>
    </row>
    <row r="78" spans="5:12">
      <c r="E78" s="406" t="s">
        <v>25</v>
      </c>
      <c r="F78" s="399" t="s">
        <v>71</v>
      </c>
      <c r="G78" s="383">
        <v>100</v>
      </c>
      <c r="H78" s="383">
        <v>1.1</v>
      </c>
      <c r="I78" s="383">
        <v>0.2</v>
      </c>
      <c r="J78" s="383">
        <v>3.8</v>
      </c>
      <c r="K78" s="382">
        <v>22</v>
      </c>
      <c r="L78" s="383">
        <v>71</v>
      </c>
    </row>
    <row r="79" ht="15.75" customHeight="1" spans="5:12">
      <c r="E79" s="407"/>
      <c r="F79" s="385" t="s">
        <v>121</v>
      </c>
      <c r="G79" s="383">
        <v>250</v>
      </c>
      <c r="H79" s="383">
        <v>3</v>
      </c>
      <c r="I79" s="383">
        <v>2.5</v>
      </c>
      <c r="J79" s="383">
        <v>18.825</v>
      </c>
      <c r="K79" s="382">
        <v>111.675</v>
      </c>
      <c r="L79" s="383">
        <v>103</v>
      </c>
    </row>
    <row r="80" spans="5:12">
      <c r="E80" s="407"/>
      <c r="F80" s="385" t="s">
        <v>28</v>
      </c>
      <c r="G80" s="383">
        <v>180</v>
      </c>
      <c r="H80" s="383">
        <v>2.9</v>
      </c>
      <c r="I80" s="383">
        <v>7</v>
      </c>
      <c r="J80" s="383">
        <v>36.8</v>
      </c>
      <c r="K80" s="383">
        <v>212.1</v>
      </c>
      <c r="L80" s="383">
        <v>321</v>
      </c>
    </row>
    <row r="81" spans="5:12">
      <c r="E81" s="407"/>
      <c r="F81" s="385" t="s">
        <v>81</v>
      </c>
      <c r="G81" s="383">
        <v>100</v>
      </c>
      <c r="H81" s="383">
        <v>13.04</v>
      </c>
      <c r="I81" s="383">
        <v>8</v>
      </c>
      <c r="J81" s="383">
        <v>8.16</v>
      </c>
      <c r="K81" s="383">
        <v>164.09</v>
      </c>
      <c r="L81" s="428" t="s">
        <v>140</v>
      </c>
    </row>
    <row r="82" spans="5:12">
      <c r="E82" s="407"/>
      <c r="F82" s="385" t="s">
        <v>54</v>
      </c>
      <c r="G82" s="380">
        <v>200</v>
      </c>
      <c r="H82" s="380">
        <v>1</v>
      </c>
      <c r="I82" s="380">
        <v>0</v>
      </c>
      <c r="J82" s="380">
        <v>20.2</v>
      </c>
      <c r="K82" s="391">
        <v>85.34</v>
      </c>
      <c r="L82" s="383"/>
    </row>
    <row r="83" spans="5:12">
      <c r="E83" s="407"/>
      <c r="F83" s="385" t="s">
        <v>51</v>
      </c>
      <c r="G83" s="383">
        <v>20</v>
      </c>
      <c r="H83" s="383">
        <v>0.64</v>
      </c>
      <c r="I83" s="383">
        <v>0.3</v>
      </c>
      <c r="J83" s="383">
        <v>36.05</v>
      </c>
      <c r="K83" s="382">
        <v>64.35</v>
      </c>
      <c r="L83" s="383"/>
    </row>
    <row r="84" spans="5:12">
      <c r="E84" s="407"/>
      <c r="F84" s="385" t="s">
        <v>123</v>
      </c>
      <c r="G84" s="383">
        <v>30</v>
      </c>
      <c r="H84" s="382">
        <v>4.2</v>
      </c>
      <c r="I84" s="382">
        <v>0.66</v>
      </c>
      <c r="J84" s="382">
        <v>37.7</v>
      </c>
      <c r="K84" s="382">
        <v>115.8</v>
      </c>
      <c r="L84" s="429"/>
    </row>
    <row r="85" spans="5:12">
      <c r="E85" s="407"/>
      <c r="F85" s="385" t="s">
        <v>33</v>
      </c>
      <c r="G85" s="383">
        <v>15</v>
      </c>
      <c r="H85" s="380">
        <v>3.27</v>
      </c>
      <c r="I85" s="391">
        <v>2.36</v>
      </c>
      <c r="J85" s="380">
        <v>7.81</v>
      </c>
      <c r="K85" s="391">
        <v>120.4</v>
      </c>
      <c r="L85" s="380"/>
    </row>
    <row r="86" spans="5:12">
      <c r="E86" s="426"/>
      <c r="F86" s="385" t="s">
        <v>124</v>
      </c>
      <c r="G86" s="383">
        <v>250</v>
      </c>
      <c r="H86" s="386">
        <v>0.05</v>
      </c>
      <c r="I86" s="386">
        <v>0</v>
      </c>
      <c r="J86" s="386">
        <v>14.93</v>
      </c>
      <c r="K86" s="386">
        <v>217</v>
      </c>
      <c r="L86" s="380"/>
    </row>
    <row r="87" spans="5:12">
      <c r="E87" s="387" t="s">
        <v>125</v>
      </c>
      <c r="F87" s="387"/>
      <c r="G87" s="387">
        <f>G78+G79+G80+G81+G82+G83+G84</f>
        <v>880</v>
      </c>
      <c r="H87" s="387">
        <f t="shared" ref="H87:K87" si="9">H78+H79+H80+H81+H82+H83+H84</f>
        <v>25.88</v>
      </c>
      <c r="I87" s="387">
        <f t="shared" si="9"/>
        <v>18.66</v>
      </c>
      <c r="J87" s="387">
        <f t="shared" si="9"/>
        <v>161.535</v>
      </c>
      <c r="K87" s="387">
        <f t="shared" si="9"/>
        <v>775.355</v>
      </c>
      <c r="L87" s="380"/>
    </row>
    <row r="88" spans="5:12">
      <c r="E88" s="387" t="s">
        <v>126</v>
      </c>
      <c r="F88" s="387"/>
      <c r="G88" s="387">
        <f>G77+G87</f>
        <v>1310</v>
      </c>
      <c r="H88" s="387">
        <f t="shared" ref="H88:K88" si="10">H77+H87</f>
        <v>34.61</v>
      </c>
      <c r="I88" s="387">
        <f t="shared" si="10"/>
        <v>24.6</v>
      </c>
      <c r="J88" s="387">
        <f t="shared" si="10"/>
        <v>251.245</v>
      </c>
      <c r="K88" s="387">
        <f t="shared" si="10"/>
        <v>1165.225</v>
      </c>
      <c r="L88" s="387"/>
    </row>
    <row r="89" spans="5:12">
      <c r="E89" s="376" t="s">
        <v>62</v>
      </c>
      <c r="F89" s="377"/>
      <c r="G89" s="377"/>
      <c r="H89" s="377"/>
      <c r="I89" s="377"/>
      <c r="J89" s="377"/>
      <c r="K89" s="377"/>
      <c r="L89" s="402"/>
    </row>
    <row r="90" spans="5:12">
      <c r="E90" s="389" t="s">
        <v>2</v>
      </c>
      <c r="F90" s="408" t="s">
        <v>141</v>
      </c>
      <c r="G90" s="409">
        <v>200</v>
      </c>
      <c r="H90" s="391">
        <v>5.64</v>
      </c>
      <c r="I90" s="391">
        <v>5.84</v>
      </c>
      <c r="J90" s="409">
        <v>34</v>
      </c>
      <c r="K90" s="391">
        <v>279.4</v>
      </c>
      <c r="L90" s="380">
        <v>183</v>
      </c>
    </row>
    <row r="91" spans="5:12">
      <c r="E91" s="392"/>
      <c r="F91" s="379" t="s">
        <v>129</v>
      </c>
      <c r="G91" s="380">
        <v>50</v>
      </c>
      <c r="H91" s="380">
        <v>2.95</v>
      </c>
      <c r="I91" s="380">
        <v>9.37</v>
      </c>
      <c r="J91" s="380">
        <v>18.6</v>
      </c>
      <c r="K91" s="380">
        <v>170</v>
      </c>
      <c r="L91" s="380">
        <v>1</v>
      </c>
    </row>
    <row r="92" spans="5:12">
      <c r="E92" s="392"/>
      <c r="F92" s="385" t="s">
        <v>23</v>
      </c>
      <c r="G92" s="383">
        <v>200</v>
      </c>
      <c r="H92" s="383">
        <v>0.12</v>
      </c>
      <c r="I92" s="383">
        <v>0.02</v>
      </c>
      <c r="J92" s="383">
        <v>13.7</v>
      </c>
      <c r="K92" s="383">
        <v>55.9</v>
      </c>
      <c r="L92" s="383">
        <v>377</v>
      </c>
    </row>
    <row r="93" spans="5:12">
      <c r="E93" s="387" t="s">
        <v>119</v>
      </c>
      <c r="F93" s="387"/>
      <c r="G93" s="427">
        <f>G90+G91+G92</f>
        <v>450</v>
      </c>
      <c r="H93" s="427">
        <f t="shared" ref="H93:K93" si="11">H90+H91+H92</f>
        <v>8.71</v>
      </c>
      <c r="I93" s="427">
        <f t="shared" si="11"/>
        <v>15.23</v>
      </c>
      <c r="J93" s="427">
        <f t="shared" si="11"/>
        <v>66.3</v>
      </c>
      <c r="K93" s="427">
        <f t="shared" si="11"/>
        <v>505.3</v>
      </c>
      <c r="L93" s="380"/>
    </row>
    <row r="94" spans="5:12">
      <c r="E94" s="389" t="s">
        <v>25</v>
      </c>
      <c r="F94" s="390" t="s">
        <v>120</v>
      </c>
      <c r="G94" s="380">
        <v>100</v>
      </c>
      <c r="H94" s="380">
        <v>0.95</v>
      </c>
      <c r="I94" s="380">
        <v>6.06</v>
      </c>
      <c r="J94" s="380">
        <v>3.05</v>
      </c>
      <c r="K94" s="391">
        <v>70.6</v>
      </c>
      <c r="L94" s="383">
        <v>24</v>
      </c>
    </row>
    <row r="95" spans="5:12">
      <c r="E95" s="392"/>
      <c r="F95" s="385" t="s">
        <v>142</v>
      </c>
      <c r="G95" s="383">
        <v>250</v>
      </c>
      <c r="H95" s="383">
        <v>3.625</v>
      </c>
      <c r="I95" s="383">
        <v>3.75</v>
      </c>
      <c r="J95" s="383">
        <v>11.39</v>
      </c>
      <c r="K95" s="382">
        <v>145.59</v>
      </c>
      <c r="L95" s="383">
        <v>128</v>
      </c>
    </row>
    <row r="96" spans="5:12">
      <c r="E96" s="392"/>
      <c r="F96" s="385" t="s">
        <v>49</v>
      </c>
      <c r="G96" s="383">
        <v>180</v>
      </c>
      <c r="H96" s="383">
        <v>4.84</v>
      </c>
      <c r="I96" s="383">
        <v>7.16</v>
      </c>
      <c r="J96" s="383">
        <v>62</v>
      </c>
      <c r="K96" s="383">
        <v>287.67</v>
      </c>
      <c r="L96" s="383">
        <v>237</v>
      </c>
    </row>
    <row r="97" spans="5:12">
      <c r="E97" s="392"/>
      <c r="F97" s="385" t="s">
        <v>143</v>
      </c>
      <c r="G97" s="383">
        <v>100</v>
      </c>
      <c r="H97" s="383">
        <v>15.2</v>
      </c>
      <c r="I97" s="383">
        <v>17.4</v>
      </c>
      <c r="J97" s="383">
        <v>2.3</v>
      </c>
      <c r="K97" s="383">
        <v>227</v>
      </c>
      <c r="L97" s="383">
        <v>363</v>
      </c>
    </row>
    <row r="98" spans="5:12">
      <c r="E98" s="392"/>
      <c r="F98" s="385" t="s">
        <v>130</v>
      </c>
      <c r="G98" s="383">
        <v>200</v>
      </c>
      <c r="H98" s="383">
        <v>0</v>
      </c>
      <c r="I98" s="383">
        <v>0</v>
      </c>
      <c r="J98" s="383">
        <v>14.9</v>
      </c>
      <c r="K98" s="382">
        <v>59.4</v>
      </c>
      <c r="L98" s="383">
        <v>375</v>
      </c>
    </row>
    <row r="99" spans="5:12">
      <c r="E99" s="392"/>
      <c r="F99" s="385" t="s">
        <v>51</v>
      </c>
      <c r="G99" s="383">
        <v>20</v>
      </c>
      <c r="H99" s="383">
        <v>0.64</v>
      </c>
      <c r="I99" s="383">
        <v>0.3</v>
      </c>
      <c r="J99" s="383">
        <v>36.05</v>
      </c>
      <c r="K99" s="382">
        <v>64.35</v>
      </c>
      <c r="L99" s="383"/>
    </row>
    <row r="100" spans="5:12">
      <c r="E100" s="392"/>
      <c r="F100" s="385" t="s">
        <v>123</v>
      </c>
      <c r="G100" s="383">
        <v>30</v>
      </c>
      <c r="H100" s="382">
        <v>4.2</v>
      </c>
      <c r="I100" s="382">
        <v>0.66</v>
      </c>
      <c r="J100" s="382">
        <v>37.7</v>
      </c>
      <c r="K100" s="382">
        <v>115.8</v>
      </c>
      <c r="L100" s="383"/>
    </row>
    <row r="101" spans="5:12">
      <c r="E101" s="392"/>
      <c r="F101" s="385" t="s">
        <v>33</v>
      </c>
      <c r="G101" s="383">
        <v>15</v>
      </c>
      <c r="H101" s="380">
        <v>3.27</v>
      </c>
      <c r="I101" s="391">
        <v>2.36</v>
      </c>
      <c r="J101" s="380">
        <v>7.81</v>
      </c>
      <c r="K101" s="391">
        <v>120.4</v>
      </c>
      <c r="L101" s="380"/>
    </row>
    <row r="102" spans="5:12">
      <c r="E102" s="401"/>
      <c r="F102" s="385" t="s">
        <v>124</v>
      </c>
      <c r="G102" s="383">
        <v>250</v>
      </c>
      <c r="H102" s="386">
        <v>0.05</v>
      </c>
      <c r="I102" s="386">
        <v>0</v>
      </c>
      <c r="J102" s="386">
        <v>14.93</v>
      </c>
      <c r="K102" s="386">
        <v>217</v>
      </c>
      <c r="L102" s="380"/>
    </row>
    <row r="103" spans="5:12">
      <c r="E103" s="387" t="s">
        <v>125</v>
      </c>
      <c r="F103" s="387"/>
      <c r="G103" s="387">
        <f>G94+G95+G96+G98+G99+G100</f>
        <v>780</v>
      </c>
      <c r="H103" s="387">
        <f t="shared" ref="H103:K103" si="12">H94+H95+H96+H98+H99+H100</f>
        <v>14.255</v>
      </c>
      <c r="I103" s="387">
        <f t="shared" si="12"/>
        <v>17.93</v>
      </c>
      <c r="J103" s="387">
        <f t="shared" si="12"/>
        <v>165.09</v>
      </c>
      <c r="K103" s="387">
        <f t="shared" si="12"/>
        <v>743.41</v>
      </c>
      <c r="L103" s="380"/>
    </row>
    <row r="104" spans="5:12">
      <c r="E104" s="387" t="s">
        <v>126</v>
      </c>
      <c r="F104" s="387"/>
      <c r="G104" s="387">
        <f>G93+G103</f>
        <v>1230</v>
      </c>
      <c r="H104" s="387">
        <f t="shared" ref="H104:K104" si="13">H93+H103</f>
        <v>22.965</v>
      </c>
      <c r="I104" s="387">
        <f t="shared" si="13"/>
        <v>33.16</v>
      </c>
      <c r="J104" s="387">
        <f t="shared" si="13"/>
        <v>231.39</v>
      </c>
      <c r="K104" s="387">
        <f t="shared" si="13"/>
        <v>1248.71</v>
      </c>
      <c r="L104" s="387"/>
    </row>
    <row r="105" spans="5:12">
      <c r="E105" s="376" t="s">
        <v>144</v>
      </c>
      <c r="F105" s="377"/>
      <c r="G105" s="377"/>
      <c r="H105" s="377"/>
      <c r="I105" s="377"/>
      <c r="J105" s="377"/>
      <c r="K105" s="377"/>
      <c r="L105" s="402"/>
    </row>
    <row r="106" spans="5:12">
      <c r="E106" s="376" t="s">
        <v>1</v>
      </c>
      <c r="F106" s="377"/>
      <c r="G106" s="377"/>
      <c r="H106" s="377"/>
      <c r="I106" s="377"/>
      <c r="J106" s="377"/>
      <c r="K106" s="377"/>
      <c r="L106" s="402"/>
    </row>
    <row r="107" spans="5:12">
      <c r="E107" s="389" t="s">
        <v>2</v>
      </c>
      <c r="F107" s="379" t="s">
        <v>145</v>
      </c>
      <c r="G107" s="380" t="s">
        <v>128</v>
      </c>
      <c r="H107" s="380">
        <v>7.68</v>
      </c>
      <c r="I107" s="380">
        <v>7.29</v>
      </c>
      <c r="J107" s="380">
        <v>16.23</v>
      </c>
      <c r="K107" s="380">
        <v>130.24</v>
      </c>
      <c r="L107" s="380">
        <v>319</v>
      </c>
    </row>
    <row r="108" spans="5:12">
      <c r="E108" s="392"/>
      <c r="F108" s="379" t="s">
        <v>51</v>
      </c>
      <c r="G108" s="380">
        <v>30</v>
      </c>
      <c r="H108" s="382">
        <v>4.2</v>
      </c>
      <c r="I108" s="382">
        <v>0.66</v>
      </c>
      <c r="J108" s="382">
        <v>37.7</v>
      </c>
      <c r="K108" s="382">
        <v>115.8</v>
      </c>
      <c r="L108" s="380"/>
    </row>
    <row r="109" spans="5:12">
      <c r="E109" s="392"/>
      <c r="F109" s="385" t="s">
        <v>130</v>
      </c>
      <c r="G109" s="383">
        <v>200</v>
      </c>
      <c r="H109" s="383">
        <v>0</v>
      </c>
      <c r="I109" s="383">
        <v>0</v>
      </c>
      <c r="J109" s="383">
        <v>14.9</v>
      </c>
      <c r="K109" s="382">
        <v>59.4</v>
      </c>
      <c r="L109" s="383">
        <v>375</v>
      </c>
    </row>
    <row r="110" spans="5:12">
      <c r="E110" s="387" t="s">
        <v>119</v>
      </c>
      <c r="F110" s="387"/>
      <c r="G110" s="387">
        <f>G108+G109+230</f>
        <v>460</v>
      </c>
      <c r="H110" s="388">
        <f>H107+H108+H109</f>
        <v>11.88</v>
      </c>
      <c r="I110" s="388">
        <f t="shared" ref="I110:K110" si="14">I107+I108+I109</f>
        <v>7.95</v>
      </c>
      <c r="J110" s="388">
        <f t="shared" si="14"/>
        <v>68.83</v>
      </c>
      <c r="K110" s="388">
        <f t="shared" si="14"/>
        <v>305.44</v>
      </c>
      <c r="L110" s="380"/>
    </row>
    <row r="111" spans="5:12">
      <c r="E111" s="389" t="s">
        <v>25</v>
      </c>
      <c r="F111" s="399" t="s">
        <v>71</v>
      </c>
      <c r="G111" s="383">
        <v>100</v>
      </c>
      <c r="H111" s="383">
        <v>1.1</v>
      </c>
      <c r="I111" s="383">
        <v>0.2</v>
      </c>
      <c r="J111" s="383">
        <v>3.8</v>
      </c>
      <c r="K111" s="382">
        <v>22</v>
      </c>
      <c r="L111" s="383">
        <v>71</v>
      </c>
    </row>
    <row r="112" spans="5:12">
      <c r="E112" s="392"/>
      <c r="F112" s="385" t="s">
        <v>131</v>
      </c>
      <c r="G112" s="383">
        <v>250</v>
      </c>
      <c r="H112" s="383">
        <v>2.675</v>
      </c>
      <c r="I112" s="383">
        <v>2.5</v>
      </c>
      <c r="J112" s="383">
        <v>18.825</v>
      </c>
      <c r="K112" s="382">
        <v>111.675</v>
      </c>
      <c r="L112" s="383">
        <v>142</v>
      </c>
    </row>
    <row r="113" spans="5:12">
      <c r="E113" s="392"/>
      <c r="F113" s="385" t="s">
        <v>136</v>
      </c>
      <c r="G113" s="383">
        <v>180</v>
      </c>
      <c r="H113" s="383">
        <v>6.87</v>
      </c>
      <c r="I113" s="383">
        <v>0.9</v>
      </c>
      <c r="J113" s="383">
        <v>26.37</v>
      </c>
      <c r="K113" s="382">
        <v>193.2</v>
      </c>
      <c r="L113" s="383">
        <v>202</v>
      </c>
    </row>
    <row r="114" spans="5:12">
      <c r="E114" s="392"/>
      <c r="F114" s="385" t="s">
        <v>146</v>
      </c>
      <c r="G114" s="383">
        <v>100</v>
      </c>
      <c r="H114" s="380">
        <v>12.17</v>
      </c>
      <c r="I114" s="380">
        <v>10.6</v>
      </c>
      <c r="J114" s="380">
        <v>12.64</v>
      </c>
      <c r="K114" s="391">
        <v>181.6</v>
      </c>
      <c r="L114" s="383">
        <v>301</v>
      </c>
    </row>
    <row r="115" spans="5:12">
      <c r="E115" s="392"/>
      <c r="F115" s="385" t="s">
        <v>138</v>
      </c>
      <c r="G115" s="383">
        <v>200</v>
      </c>
      <c r="H115" s="410">
        <v>0.4</v>
      </c>
      <c r="I115" s="383">
        <v>0</v>
      </c>
      <c r="J115" s="455">
        <v>30</v>
      </c>
      <c r="K115" s="382">
        <v>156</v>
      </c>
      <c r="L115" s="383">
        <v>516</v>
      </c>
    </row>
    <row r="116" spans="5:12">
      <c r="E116" s="392"/>
      <c r="F116" s="385" t="s">
        <v>51</v>
      </c>
      <c r="G116" s="383">
        <v>20</v>
      </c>
      <c r="H116" s="383">
        <v>0.64</v>
      </c>
      <c r="I116" s="383">
        <v>0.3</v>
      </c>
      <c r="J116" s="383">
        <v>36.05</v>
      </c>
      <c r="K116" s="382">
        <v>64.35</v>
      </c>
      <c r="L116" s="380"/>
    </row>
    <row r="117" spans="5:12">
      <c r="E117" s="392"/>
      <c r="F117" s="385" t="s">
        <v>123</v>
      </c>
      <c r="G117" s="383">
        <v>30</v>
      </c>
      <c r="H117" s="382">
        <v>4.2</v>
      </c>
      <c r="I117" s="382">
        <v>0.66</v>
      </c>
      <c r="J117" s="382">
        <v>37.7</v>
      </c>
      <c r="K117" s="382">
        <v>115.8</v>
      </c>
      <c r="L117" s="380"/>
    </row>
    <row r="118" spans="5:12">
      <c r="E118" s="392"/>
      <c r="F118" s="385" t="s">
        <v>33</v>
      </c>
      <c r="G118" s="383">
        <v>15</v>
      </c>
      <c r="H118" s="380">
        <v>3.27</v>
      </c>
      <c r="I118" s="391">
        <v>2.36</v>
      </c>
      <c r="J118" s="380">
        <v>7.81</v>
      </c>
      <c r="K118" s="391">
        <v>120.4</v>
      </c>
      <c r="L118" s="380"/>
    </row>
    <row r="119" spans="5:12">
      <c r="E119" s="401"/>
      <c r="F119" s="385" t="s">
        <v>124</v>
      </c>
      <c r="G119" s="383">
        <v>250</v>
      </c>
      <c r="H119" s="386">
        <v>0.05</v>
      </c>
      <c r="I119" s="386">
        <v>0</v>
      </c>
      <c r="J119" s="386">
        <v>14.93</v>
      </c>
      <c r="K119" s="386">
        <v>217</v>
      </c>
      <c r="L119" s="380"/>
    </row>
    <row r="120" spans="5:12">
      <c r="E120" s="387" t="s">
        <v>125</v>
      </c>
      <c r="F120" s="387"/>
      <c r="G120" s="387">
        <f>G111+G112+G113+G114+G115+G116+G117</f>
        <v>880</v>
      </c>
      <c r="H120" s="387">
        <f t="shared" ref="H120:K120" si="15">H111+H112+H113+H114+H115+H116+H117</f>
        <v>28.055</v>
      </c>
      <c r="I120" s="387">
        <f t="shared" si="15"/>
        <v>15.16</v>
      </c>
      <c r="J120" s="387">
        <f t="shared" si="15"/>
        <v>165.385</v>
      </c>
      <c r="K120" s="387">
        <f t="shared" si="15"/>
        <v>844.625</v>
      </c>
      <c r="L120" s="380"/>
    </row>
    <row r="121" spans="5:12">
      <c r="E121" s="387" t="s">
        <v>126</v>
      </c>
      <c r="F121" s="387"/>
      <c r="G121" s="387">
        <f>G110+G120</f>
        <v>1340</v>
      </c>
      <c r="H121" s="387">
        <f t="shared" ref="H121:K121" si="16">H110+H120</f>
        <v>39.935</v>
      </c>
      <c r="I121" s="387">
        <f t="shared" si="16"/>
        <v>23.11</v>
      </c>
      <c r="J121" s="387">
        <f t="shared" si="16"/>
        <v>234.215</v>
      </c>
      <c r="K121" s="387">
        <f t="shared" si="16"/>
        <v>1150.065</v>
      </c>
      <c r="L121" s="387"/>
    </row>
    <row r="122" spans="5:12">
      <c r="E122" s="376" t="s">
        <v>36</v>
      </c>
      <c r="F122" s="377"/>
      <c r="G122" s="377"/>
      <c r="H122" s="377"/>
      <c r="I122" s="377"/>
      <c r="J122" s="377"/>
      <c r="K122" s="377"/>
      <c r="L122" s="402"/>
    </row>
    <row r="123" spans="5:12">
      <c r="E123" s="389" t="s">
        <v>2</v>
      </c>
      <c r="F123" s="408" t="s">
        <v>147</v>
      </c>
      <c r="G123" s="383">
        <v>200</v>
      </c>
      <c r="H123" s="383">
        <v>7.8</v>
      </c>
      <c r="I123" s="383">
        <v>9.46</v>
      </c>
      <c r="J123" s="383">
        <v>35.8</v>
      </c>
      <c r="K123" s="383">
        <v>284</v>
      </c>
      <c r="L123" s="380">
        <v>267</v>
      </c>
    </row>
    <row r="124" spans="5:12">
      <c r="E124" s="392"/>
      <c r="F124" s="385" t="s">
        <v>23</v>
      </c>
      <c r="G124" s="383">
        <v>200</v>
      </c>
      <c r="H124" s="383">
        <v>0.12</v>
      </c>
      <c r="I124" s="383">
        <v>0.02</v>
      </c>
      <c r="J124" s="383">
        <v>13.7</v>
      </c>
      <c r="K124" s="383">
        <v>55.9</v>
      </c>
      <c r="L124" s="383">
        <v>377</v>
      </c>
    </row>
    <row r="125" spans="5:12">
      <c r="E125" s="392"/>
      <c r="F125" s="385" t="s">
        <v>22</v>
      </c>
      <c r="G125" s="380">
        <v>50</v>
      </c>
      <c r="H125" s="380">
        <v>4.6</v>
      </c>
      <c r="I125" s="380">
        <v>7</v>
      </c>
      <c r="J125" s="380">
        <v>14.83</v>
      </c>
      <c r="K125" s="380">
        <v>157</v>
      </c>
      <c r="L125" s="380">
        <v>3</v>
      </c>
    </row>
    <row r="126" spans="5:12">
      <c r="E126" s="387" t="s">
        <v>119</v>
      </c>
      <c r="F126" s="387"/>
      <c r="G126" s="387">
        <f>G123+G124+G125</f>
        <v>450</v>
      </c>
      <c r="H126" s="387">
        <f t="shared" ref="H126:K126" si="17">H123+H124+H125</f>
        <v>12.52</v>
      </c>
      <c r="I126" s="387">
        <f t="shared" si="17"/>
        <v>16.48</v>
      </c>
      <c r="J126" s="387">
        <f t="shared" si="17"/>
        <v>64.33</v>
      </c>
      <c r="K126" s="387">
        <f t="shared" si="17"/>
        <v>496.9</v>
      </c>
      <c r="L126" s="380"/>
    </row>
    <row r="127" spans="5:12">
      <c r="E127" s="389" t="s">
        <v>25</v>
      </c>
      <c r="F127" s="390" t="s">
        <v>120</v>
      </c>
      <c r="G127" s="380">
        <v>100</v>
      </c>
      <c r="H127" s="380">
        <v>0.95</v>
      </c>
      <c r="I127" s="380">
        <v>6.06</v>
      </c>
      <c r="J127" s="380">
        <v>3.05</v>
      </c>
      <c r="K127" s="391">
        <v>70.6</v>
      </c>
      <c r="L127" s="383">
        <v>24</v>
      </c>
    </row>
    <row r="128" spans="5:12">
      <c r="E128" s="392"/>
      <c r="F128" s="385" t="s">
        <v>135</v>
      </c>
      <c r="G128" s="383">
        <v>250</v>
      </c>
      <c r="H128" s="383">
        <v>2.23</v>
      </c>
      <c r="I128" s="383">
        <v>8</v>
      </c>
      <c r="J128" s="383">
        <v>14.49</v>
      </c>
      <c r="K128" s="383">
        <v>117.52</v>
      </c>
      <c r="L128" s="383">
        <v>80</v>
      </c>
    </row>
    <row r="129" spans="5:12">
      <c r="E129" s="392"/>
      <c r="F129" s="385" t="s">
        <v>28</v>
      </c>
      <c r="G129" s="383">
        <v>180</v>
      </c>
      <c r="H129" s="383">
        <v>10</v>
      </c>
      <c r="I129" s="383">
        <v>7.6</v>
      </c>
      <c r="J129" s="383">
        <v>67.7</v>
      </c>
      <c r="K129" s="382">
        <v>336.02</v>
      </c>
      <c r="L129" s="383">
        <v>321</v>
      </c>
    </row>
    <row r="130" spans="5:12">
      <c r="E130" s="392"/>
      <c r="F130" s="385" t="s">
        <v>148</v>
      </c>
      <c r="G130" s="383">
        <v>100</v>
      </c>
      <c r="H130" s="391">
        <v>13.8</v>
      </c>
      <c r="I130" s="391">
        <v>2</v>
      </c>
      <c r="J130" s="391">
        <v>8</v>
      </c>
      <c r="K130" s="391">
        <v>105</v>
      </c>
      <c r="L130" s="428" t="s">
        <v>149</v>
      </c>
    </row>
    <row r="131" spans="5:12">
      <c r="E131" s="392"/>
      <c r="F131" s="385" t="s">
        <v>133</v>
      </c>
      <c r="G131" s="383">
        <v>200</v>
      </c>
      <c r="H131" s="383">
        <v>1.04</v>
      </c>
      <c r="I131" s="383">
        <v>0</v>
      </c>
      <c r="J131" s="383">
        <v>26.96</v>
      </c>
      <c r="K131" s="382">
        <v>107.44</v>
      </c>
      <c r="L131" s="383">
        <v>376</v>
      </c>
    </row>
    <row r="132" spans="5:12">
      <c r="E132" s="392"/>
      <c r="F132" s="385" t="s">
        <v>51</v>
      </c>
      <c r="G132" s="383">
        <v>20</v>
      </c>
      <c r="H132" s="383">
        <v>0.64</v>
      </c>
      <c r="I132" s="383">
        <v>0.3</v>
      </c>
      <c r="J132" s="383">
        <v>36.05</v>
      </c>
      <c r="K132" s="382">
        <v>64.35</v>
      </c>
      <c r="L132" s="383"/>
    </row>
    <row r="133" spans="5:12">
      <c r="E133" s="392"/>
      <c r="F133" s="385" t="s">
        <v>123</v>
      </c>
      <c r="G133" s="383">
        <v>30</v>
      </c>
      <c r="H133" s="382">
        <v>4.2</v>
      </c>
      <c r="I133" s="382">
        <v>0.66</v>
      </c>
      <c r="J133" s="382">
        <v>37.7</v>
      </c>
      <c r="K133" s="382">
        <v>115.8</v>
      </c>
      <c r="L133" s="380"/>
    </row>
    <row r="134" spans="5:12">
      <c r="E134" s="392"/>
      <c r="F134" s="385" t="s">
        <v>33</v>
      </c>
      <c r="G134" s="383">
        <v>15</v>
      </c>
      <c r="H134" s="380">
        <v>3.27</v>
      </c>
      <c r="I134" s="391">
        <v>2.36</v>
      </c>
      <c r="J134" s="380">
        <v>7.81</v>
      </c>
      <c r="K134" s="391">
        <v>120.4</v>
      </c>
      <c r="L134" s="380"/>
    </row>
    <row r="135" spans="5:12">
      <c r="E135" s="401"/>
      <c r="F135" s="385" t="s">
        <v>124</v>
      </c>
      <c r="G135" s="383">
        <v>250</v>
      </c>
      <c r="H135" s="386">
        <v>0.05</v>
      </c>
      <c r="I135" s="386">
        <v>0</v>
      </c>
      <c r="J135" s="386">
        <v>14.93</v>
      </c>
      <c r="K135" s="386">
        <v>217</v>
      </c>
      <c r="L135" s="380"/>
    </row>
    <row r="136" spans="5:12">
      <c r="E136" s="387" t="s">
        <v>125</v>
      </c>
      <c r="F136" s="387"/>
      <c r="G136" s="387">
        <f>G127+G128+G129+G130+G131+G132+G133</f>
        <v>880</v>
      </c>
      <c r="H136" s="387">
        <f t="shared" ref="H136:K136" si="18">H127+H128+H129+H130+H131+H132+H133</f>
        <v>32.86</v>
      </c>
      <c r="I136" s="387">
        <f t="shared" si="18"/>
        <v>24.62</v>
      </c>
      <c r="J136" s="387">
        <f t="shared" si="18"/>
        <v>193.95</v>
      </c>
      <c r="K136" s="387">
        <f t="shared" si="18"/>
        <v>916.73</v>
      </c>
      <c r="L136" s="380"/>
    </row>
    <row r="137" spans="5:12">
      <c r="E137" s="387" t="s">
        <v>126</v>
      </c>
      <c r="F137" s="387"/>
      <c r="G137" s="387">
        <f>G126+G136</f>
        <v>1330</v>
      </c>
      <c r="H137" s="387">
        <f t="shared" ref="H137:K137" si="19">H126+H136</f>
        <v>45.38</v>
      </c>
      <c r="I137" s="387">
        <f t="shared" si="19"/>
        <v>41.1</v>
      </c>
      <c r="J137" s="387">
        <f t="shared" si="19"/>
        <v>258.28</v>
      </c>
      <c r="K137" s="387">
        <f t="shared" si="19"/>
        <v>1413.63</v>
      </c>
      <c r="L137" s="387"/>
    </row>
    <row r="138" spans="5:12">
      <c r="E138" s="376" t="s">
        <v>47</v>
      </c>
      <c r="F138" s="377"/>
      <c r="G138" s="377"/>
      <c r="H138" s="377"/>
      <c r="I138" s="377"/>
      <c r="J138" s="377"/>
      <c r="K138" s="377"/>
      <c r="L138" s="402"/>
    </row>
    <row r="139" spans="5:12">
      <c r="E139" s="380" t="s">
        <v>2</v>
      </c>
      <c r="F139" s="379" t="s">
        <v>37</v>
      </c>
      <c r="G139" s="380">
        <v>200</v>
      </c>
      <c r="H139" s="380">
        <v>16.87</v>
      </c>
      <c r="I139" s="380">
        <v>20.47</v>
      </c>
      <c r="J139" s="380">
        <v>32.8</v>
      </c>
      <c r="K139" s="380">
        <v>402.36</v>
      </c>
      <c r="L139" s="380">
        <v>210</v>
      </c>
    </row>
    <row r="140" spans="5:12">
      <c r="E140" s="380"/>
      <c r="F140" s="379" t="s">
        <v>51</v>
      </c>
      <c r="G140" s="380">
        <v>30</v>
      </c>
      <c r="H140" s="382">
        <v>4.2</v>
      </c>
      <c r="I140" s="382">
        <v>0.66</v>
      </c>
      <c r="J140" s="382">
        <v>37.7</v>
      </c>
      <c r="K140" s="382">
        <v>115.8</v>
      </c>
      <c r="L140" s="380"/>
    </row>
    <row r="141" spans="5:12">
      <c r="E141" s="380"/>
      <c r="F141" s="385" t="s">
        <v>130</v>
      </c>
      <c r="G141" s="383">
        <v>200</v>
      </c>
      <c r="H141" s="383">
        <v>0</v>
      </c>
      <c r="I141" s="383">
        <v>0</v>
      </c>
      <c r="J141" s="383">
        <v>14.9</v>
      </c>
      <c r="K141" s="382">
        <v>59.4</v>
      </c>
      <c r="L141" s="383">
        <v>375</v>
      </c>
    </row>
    <row r="142" spans="5:12">
      <c r="E142" s="387" t="s">
        <v>119</v>
      </c>
      <c r="F142" s="387"/>
      <c r="G142" s="387">
        <f>G139+G140+G141</f>
        <v>430</v>
      </c>
      <c r="H142" s="387">
        <f t="shared" ref="H142:K142" si="20">H139+H140+H141</f>
        <v>21.07</v>
      </c>
      <c r="I142" s="387">
        <f t="shared" si="20"/>
        <v>21.13</v>
      </c>
      <c r="J142" s="387">
        <f t="shared" si="20"/>
        <v>85.4</v>
      </c>
      <c r="K142" s="387">
        <f t="shared" si="20"/>
        <v>577.56</v>
      </c>
      <c r="L142" s="380"/>
    </row>
    <row r="143" spans="5:12">
      <c r="E143" s="389" t="s">
        <v>25</v>
      </c>
      <c r="F143" s="399" t="s">
        <v>71</v>
      </c>
      <c r="G143" s="383">
        <v>100</v>
      </c>
      <c r="H143" s="383">
        <v>1.1</v>
      </c>
      <c r="I143" s="383">
        <v>0.2</v>
      </c>
      <c r="J143" s="383">
        <v>3.8</v>
      </c>
      <c r="K143" s="382">
        <v>22</v>
      </c>
      <c r="L143" s="383">
        <v>71</v>
      </c>
    </row>
    <row r="144" spans="5:12">
      <c r="E144" s="392"/>
      <c r="F144" s="385" t="s">
        <v>69</v>
      </c>
      <c r="G144" s="383">
        <v>250</v>
      </c>
      <c r="H144" s="383">
        <v>2.675</v>
      </c>
      <c r="I144" s="383">
        <v>2.5</v>
      </c>
      <c r="J144" s="383">
        <v>18.825</v>
      </c>
      <c r="K144" s="382">
        <v>111.675</v>
      </c>
      <c r="L144" s="383">
        <v>80</v>
      </c>
    </row>
    <row r="145" spans="5:12">
      <c r="E145" s="392"/>
      <c r="F145" s="385" t="s">
        <v>132</v>
      </c>
      <c r="G145" s="380">
        <v>200</v>
      </c>
      <c r="H145" s="380">
        <v>15.57</v>
      </c>
      <c r="I145" s="380">
        <v>9.53</v>
      </c>
      <c r="J145" s="380">
        <v>26.8</v>
      </c>
      <c r="K145" s="391">
        <v>328.2</v>
      </c>
      <c r="L145" s="383">
        <v>202</v>
      </c>
    </row>
    <row r="146" spans="5:12">
      <c r="E146" s="392"/>
      <c r="F146" s="385" t="s">
        <v>54</v>
      </c>
      <c r="G146" s="380">
        <v>200</v>
      </c>
      <c r="H146" s="380">
        <v>1</v>
      </c>
      <c r="I146" s="380">
        <v>0</v>
      </c>
      <c r="J146" s="380">
        <v>20.2</v>
      </c>
      <c r="K146" s="391">
        <v>85.34</v>
      </c>
      <c r="L146" s="383"/>
    </row>
    <row r="147" spans="5:12">
      <c r="E147" s="392"/>
      <c r="F147" s="385" t="s">
        <v>51</v>
      </c>
      <c r="G147" s="383">
        <v>20</v>
      </c>
      <c r="H147" s="383">
        <v>0.64</v>
      </c>
      <c r="I147" s="383">
        <v>0.3</v>
      </c>
      <c r="J147" s="383">
        <v>36.05</v>
      </c>
      <c r="K147" s="382">
        <v>64.35</v>
      </c>
      <c r="L147" s="383">
        <v>516</v>
      </c>
    </row>
    <row r="148" spans="5:12">
      <c r="E148" s="392"/>
      <c r="F148" s="385" t="s">
        <v>123</v>
      </c>
      <c r="G148" s="383">
        <v>30</v>
      </c>
      <c r="H148" s="382">
        <v>4.2</v>
      </c>
      <c r="I148" s="382">
        <v>0.66</v>
      </c>
      <c r="J148" s="382">
        <v>37.7</v>
      </c>
      <c r="K148" s="382">
        <v>115.8</v>
      </c>
      <c r="L148" s="380"/>
    </row>
    <row r="149" spans="5:12">
      <c r="E149" s="392"/>
      <c r="F149" s="385" t="s">
        <v>33</v>
      </c>
      <c r="G149" s="383">
        <v>15</v>
      </c>
      <c r="H149" s="380">
        <v>3.27</v>
      </c>
      <c r="I149" s="391">
        <v>2.36</v>
      </c>
      <c r="J149" s="380">
        <v>7.81</v>
      </c>
      <c r="K149" s="391">
        <v>120.4</v>
      </c>
      <c r="L149" s="380"/>
    </row>
    <row r="150" spans="5:12">
      <c r="E150" s="401"/>
      <c r="F150" s="385" t="s">
        <v>124</v>
      </c>
      <c r="G150" s="383">
        <v>250</v>
      </c>
      <c r="H150" s="386">
        <v>0.05</v>
      </c>
      <c r="I150" s="386">
        <v>0</v>
      </c>
      <c r="J150" s="386">
        <v>14.93</v>
      </c>
      <c r="K150" s="386">
        <v>217</v>
      </c>
      <c r="L150" s="380"/>
    </row>
    <row r="151" spans="5:12">
      <c r="E151" s="387" t="s">
        <v>125</v>
      </c>
      <c r="F151" s="387"/>
      <c r="G151" s="387">
        <f>G143+G144+G145+G146+G147+G148</f>
        <v>800</v>
      </c>
      <c r="H151" s="387">
        <f t="shared" ref="H151:K151" si="21">H143+H144+H145+H146+H147+H148</f>
        <v>25.185</v>
      </c>
      <c r="I151" s="387">
        <f t="shared" si="21"/>
        <v>13.19</v>
      </c>
      <c r="J151" s="387">
        <f t="shared" si="21"/>
        <v>143.375</v>
      </c>
      <c r="K151" s="387">
        <f t="shared" si="21"/>
        <v>727.365</v>
      </c>
      <c r="L151" s="380"/>
    </row>
    <row r="152" spans="5:12">
      <c r="E152" s="387" t="s">
        <v>126</v>
      </c>
      <c r="F152" s="387"/>
      <c r="G152" s="387">
        <f>G142+G151</f>
        <v>1230</v>
      </c>
      <c r="H152" s="387">
        <f>H142+H151</f>
        <v>46.255</v>
      </c>
      <c r="I152" s="387">
        <f>I142+I151</f>
        <v>34.32</v>
      </c>
      <c r="J152" s="387">
        <f>J142+J151</f>
        <v>228.775</v>
      </c>
      <c r="K152" s="387">
        <f>K142+K151</f>
        <v>1304.925</v>
      </c>
      <c r="L152" s="387"/>
    </row>
    <row r="153" spans="5:12">
      <c r="E153" s="376" t="s">
        <v>56</v>
      </c>
      <c r="F153" s="377"/>
      <c r="G153" s="377"/>
      <c r="H153" s="377"/>
      <c r="I153" s="377"/>
      <c r="J153" s="377"/>
      <c r="K153" s="377"/>
      <c r="L153" s="402"/>
    </row>
    <row r="154" spans="5:12">
      <c r="E154" s="380" t="s">
        <v>2</v>
      </c>
      <c r="F154" s="380" t="s">
        <v>127</v>
      </c>
      <c r="G154" s="380" t="s">
        <v>128</v>
      </c>
      <c r="H154" s="380">
        <v>32</v>
      </c>
      <c r="I154" s="380">
        <v>24.7</v>
      </c>
      <c r="J154" s="380">
        <v>41.3</v>
      </c>
      <c r="K154" s="380">
        <v>515</v>
      </c>
      <c r="L154" s="380">
        <v>321</v>
      </c>
    </row>
    <row r="155" spans="5:12">
      <c r="E155" s="380"/>
      <c r="F155" s="379" t="s">
        <v>129</v>
      </c>
      <c r="G155" s="380">
        <v>50</v>
      </c>
      <c r="H155" s="380">
        <v>2.95</v>
      </c>
      <c r="I155" s="380">
        <v>9.37</v>
      </c>
      <c r="J155" s="380">
        <v>18.6</v>
      </c>
      <c r="K155" s="380">
        <v>170</v>
      </c>
      <c r="L155" s="380">
        <v>1</v>
      </c>
    </row>
    <row r="156" spans="5:12">
      <c r="E156" s="380"/>
      <c r="F156" s="385" t="s">
        <v>23</v>
      </c>
      <c r="G156" s="383">
        <v>200</v>
      </c>
      <c r="H156" s="383">
        <v>0.12</v>
      </c>
      <c r="I156" s="383">
        <v>0.02</v>
      </c>
      <c r="J156" s="383">
        <v>13.7</v>
      </c>
      <c r="K156" s="383">
        <v>55.9</v>
      </c>
      <c r="L156" s="383">
        <v>377</v>
      </c>
    </row>
    <row r="157" spans="5:12">
      <c r="E157" s="387" t="s">
        <v>119</v>
      </c>
      <c r="F157" s="387"/>
      <c r="G157" s="387">
        <f>G155+G156+233</f>
        <v>483</v>
      </c>
      <c r="H157" s="387">
        <f t="shared" ref="H157:K157" si="22">H154+H155+H156</f>
        <v>35.07</v>
      </c>
      <c r="I157" s="387">
        <f t="shared" si="22"/>
        <v>34.09</v>
      </c>
      <c r="J157" s="387">
        <f t="shared" si="22"/>
        <v>73.6</v>
      </c>
      <c r="K157" s="387">
        <f t="shared" si="22"/>
        <v>740.9</v>
      </c>
      <c r="L157" s="380"/>
    </row>
    <row r="158" spans="5:12">
      <c r="E158" s="389" t="s">
        <v>25</v>
      </c>
      <c r="F158" s="390" t="s">
        <v>120</v>
      </c>
      <c r="G158" s="380">
        <v>100</v>
      </c>
      <c r="H158" s="380">
        <v>0.95</v>
      </c>
      <c r="I158" s="380">
        <v>6.06</v>
      </c>
      <c r="J158" s="380">
        <v>3.05</v>
      </c>
      <c r="K158" s="391">
        <v>70.6</v>
      </c>
      <c r="L158" s="383">
        <v>24</v>
      </c>
    </row>
    <row r="159" spans="5:12">
      <c r="E159" s="392"/>
      <c r="F159" s="385" t="s">
        <v>76</v>
      </c>
      <c r="G159" s="383">
        <v>250</v>
      </c>
      <c r="H159" s="391">
        <v>2.3</v>
      </c>
      <c r="I159" s="391">
        <v>4.25</v>
      </c>
      <c r="J159" s="391">
        <v>15.13</v>
      </c>
      <c r="K159" s="391">
        <v>108</v>
      </c>
      <c r="L159" s="383">
        <v>144</v>
      </c>
    </row>
    <row r="160" spans="5:12">
      <c r="E160" s="392"/>
      <c r="F160" s="385" t="s">
        <v>49</v>
      </c>
      <c r="G160" s="383">
        <v>180</v>
      </c>
      <c r="H160" s="383">
        <v>4.84</v>
      </c>
      <c r="I160" s="383">
        <v>7.16</v>
      </c>
      <c r="J160" s="383">
        <v>62</v>
      </c>
      <c r="K160" s="383">
        <v>287.67</v>
      </c>
      <c r="L160" s="383">
        <v>237</v>
      </c>
    </row>
    <row r="161" spans="5:12">
      <c r="E161" s="392"/>
      <c r="F161" s="385" t="s">
        <v>137</v>
      </c>
      <c r="G161" s="383">
        <v>100</v>
      </c>
      <c r="H161" s="383">
        <v>22</v>
      </c>
      <c r="I161" s="383">
        <v>21.3</v>
      </c>
      <c r="J161" s="383">
        <v>9.69</v>
      </c>
      <c r="K161" s="382">
        <v>336.02</v>
      </c>
      <c r="L161" s="383">
        <v>260</v>
      </c>
    </row>
    <row r="162" spans="5:12">
      <c r="E162" s="392"/>
      <c r="F162" s="385" t="s">
        <v>130</v>
      </c>
      <c r="G162" s="383">
        <v>200</v>
      </c>
      <c r="H162" s="383">
        <v>0</v>
      </c>
      <c r="I162" s="383">
        <v>0</v>
      </c>
      <c r="J162" s="383">
        <v>14.9</v>
      </c>
      <c r="K162" s="382">
        <v>59.4</v>
      </c>
      <c r="L162" s="383">
        <v>375</v>
      </c>
    </row>
    <row r="163" spans="5:12">
      <c r="E163" s="392"/>
      <c r="F163" s="385" t="s">
        <v>51</v>
      </c>
      <c r="G163" s="383">
        <v>20</v>
      </c>
      <c r="H163" s="383">
        <v>0.64</v>
      </c>
      <c r="I163" s="383">
        <v>0.3</v>
      </c>
      <c r="J163" s="383">
        <v>36.05</v>
      </c>
      <c r="K163" s="382">
        <v>64.35</v>
      </c>
      <c r="L163" s="380"/>
    </row>
    <row r="164" spans="5:12">
      <c r="E164" s="392"/>
      <c r="F164" s="385" t="s">
        <v>123</v>
      </c>
      <c r="G164" s="383">
        <v>30</v>
      </c>
      <c r="H164" s="382">
        <v>4.2</v>
      </c>
      <c r="I164" s="382">
        <v>0.66</v>
      </c>
      <c r="J164" s="382">
        <v>37.7</v>
      </c>
      <c r="K164" s="382">
        <v>115.8</v>
      </c>
      <c r="L164" s="380"/>
    </row>
    <row r="165" spans="5:12">
      <c r="E165" s="392"/>
      <c r="F165" s="385" t="s">
        <v>33</v>
      </c>
      <c r="G165" s="383">
        <v>15</v>
      </c>
      <c r="H165" s="380">
        <v>3.27</v>
      </c>
      <c r="I165" s="391">
        <v>2.36</v>
      </c>
      <c r="J165" s="380">
        <v>7.81</v>
      </c>
      <c r="K165" s="391">
        <v>120.4</v>
      </c>
      <c r="L165" s="380"/>
    </row>
    <row r="166" spans="5:12">
      <c r="E166" s="401"/>
      <c r="F166" s="385" t="s">
        <v>124</v>
      </c>
      <c r="G166" s="383">
        <v>250</v>
      </c>
      <c r="H166" s="386">
        <v>0.05</v>
      </c>
      <c r="I166" s="386">
        <v>0</v>
      </c>
      <c r="J166" s="386">
        <v>14.93</v>
      </c>
      <c r="K166" s="386">
        <v>217</v>
      </c>
      <c r="L166" s="380"/>
    </row>
    <row r="167" spans="5:12">
      <c r="E167" s="387" t="s">
        <v>125</v>
      </c>
      <c r="F167" s="387"/>
      <c r="G167" s="387">
        <f>G158+G159+G160+G161+G162+G163+G164</f>
        <v>880</v>
      </c>
      <c r="H167" s="387">
        <f t="shared" ref="H167:K167" si="23">H158+H159+H160+H161+H162+H163+H164</f>
        <v>34.93</v>
      </c>
      <c r="I167" s="387">
        <f t="shared" si="23"/>
        <v>39.73</v>
      </c>
      <c r="J167" s="387">
        <f t="shared" si="23"/>
        <v>178.52</v>
      </c>
      <c r="K167" s="387">
        <f t="shared" si="23"/>
        <v>1041.84</v>
      </c>
      <c r="L167" s="380"/>
    </row>
    <row r="168" spans="5:12">
      <c r="E168" s="387" t="s">
        <v>126</v>
      </c>
      <c r="F168" s="387"/>
      <c r="G168" s="387">
        <f>G157+G167</f>
        <v>1363</v>
      </c>
      <c r="H168" s="387">
        <f t="shared" ref="H168:K168" si="24">H157+H167</f>
        <v>70</v>
      </c>
      <c r="I168" s="387">
        <f t="shared" si="24"/>
        <v>73.82</v>
      </c>
      <c r="J168" s="387">
        <f t="shared" si="24"/>
        <v>252.12</v>
      </c>
      <c r="K168" s="387">
        <f t="shared" si="24"/>
        <v>1782.74</v>
      </c>
      <c r="L168" s="387"/>
    </row>
    <row r="169" spans="5:12">
      <c r="E169" s="376" t="s">
        <v>62</v>
      </c>
      <c r="F169" s="377"/>
      <c r="G169" s="377"/>
      <c r="H169" s="377"/>
      <c r="I169" s="377"/>
      <c r="J169" s="377"/>
      <c r="K169" s="377"/>
      <c r="L169" s="402"/>
    </row>
    <row r="170" spans="5:12">
      <c r="E170" s="389" t="s">
        <v>2</v>
      </c>
      <c r="F170" s="408" t="s">
        <v>141</v>
      </c>
      <c r="G170" s="409">
        <v>200</v>
      </c>
      <c r="H170" s="391">
        <v>5.64</v>
      </c>
      <c r="I170" s="391">
        <v>5.84</v>
      </c>
      <c r="J170" s="409">
        <v>34</v>
      </c>
      <c r="K170" s="391">
        <v>279.4</v>
      </c>
      <c r="L170" s="380">
        <v>183</v>
      </c>
    </row>
    <row r="171" spans="5:12">
      <c r="E171" s="392"/>
      <c r="F171" s="379" t="s">
        <v>22</v>
      </c>
      <c r="G171" s="380">
        <v>50</v>
      </c>
      <c r="H171" s="380">
        <v>4.6</v>
      </c>
      <c r="I171" s="380">
        <v>7</v>
      </c>
      <c r="J171" s="380">
        <v>14.83</v>
      </c>
      <c r="K171" s="380">
        <v>157</v>
      </c>
      <c r="L171" s="380">
        <v>3</v>
      </c>
    </row>
    <row r="172" spans="5:12">
      <c r="E172" s="392"/>
      <c r="F172" s="385" t="s">
        <v>130</v>
      </c>
      <c r="G172" s="383">
        <v>200</v>
      </c>
      <c r="H172" s="383">
        <v>0</v>
      </c>
      <c r="I172" s="383">
        <v>0</v>
      </c>
      <c r="J172" s="383">
        <v>14.9</v>
      </c>
      <c r="K172" s="382">
        <v>59.4</v>
      </c>
      <c r="L172" s="383">
        <v>375</v>
      </c>
    </row>
    <row r="173" spans="5:12">
      <c r="E173" s="387" t="s">
        <v>119</v>
      </c>
      <c r="F173" s="387"/>
      <c r="G173" s="427">
        <f>G170+G171+G172</f>
        <v>450</v>
      </c>
      <c r="H173" s="427">
        <f t="shared" ref="H173:K173" si="25">H170+H171+H172</f>
        <v>10.24</v>
      </c>
      <c r="I173" s="427">
        <f t="shared" si="25"/>
        <v>12.84</v>
      </c>
      <c r="J173" s="427">
        <f t="shared" si="25"/>
        <v>63.73</v>
      </c>
      <c r="K173" s="427">
        <f t="shared" si="25"/>
        <v>495.8</v>
      </c>
      <c r="L173" s="380"/>
    </row>
    <row r="174" spans="5:12">
      <c r="E174" s="389" t="s">
        <v>25</v>
      </c>
      <c r="F174" s="399" t="s">
        <v>71</v>
      </c>
      <c r="G174" s="383">
        <v>100</v>
      </c>
      <c r="H174" s="383">
        <v>1.1</v>
      </c>
      <c r="I174" s="383">
        <v>0.2</v>
      </c>
      <c r="J174" s="383">
        <v>3.8</v>
      </c>
      <c r="K174" s="382">
        <v>22</v>
      </c>
      <c r="L174" s="383">
        <v>71</v>
      </c>
    </row>
    <row r="175" spans="5:12">
      <c r="E175" s="392"/>
      <c r="F175" s="385" t="s">
        <v>142</v>
      </c>
      <c r="G175" s="383">
        <v>250</v>
      </c>
      <c r="H175" s="383">
        <v>3.625</v>
      </c>
      <c r="I175" s="383">
        <v>3.75</v>
      </c>
      <c r="J175" s="383">
        <v>11.39</v>
      </c>
      <c r="K175" s="382">
        <v>145.59</v>
      </c>
      <c r="L175" s="383">
        <v>128</v>
      </c>
    </row>
    <row r="176" spans="5:12">
      <c r="E176" s="392"/>
      <c r="F176" s="385" t="s">
        <v>136</v>
      </c>
      <c r="G176" s="383">
        <v>180</v>
      </c>
      <c r="H176" s="383">
        <v>6.87</v>
      </c>
      <c r="I176" s="383">
        <v>0.9</v>
      </c>
      <c r="J176" s="383">
        <v>26.37</v>
      </c>
      <c r="K176" s="382">
        <v>193.2</v>
      </c>
      <c r="L176" s="383">
        <v>202</v>
      </c>
    </row>
    <row r="177" spans="5:12">
      <c r="E177" s="392"/>
      <c r="F177" s="385" t="s">
        <v>150</v>
      </c>
      <c r="G177" s="383">
        <v>100</v>
      </c>
      <c r="H177" s="410">
        <v>15.8</v>
      </c>
      <c r="I177" s="410">
        <v>16.4</v>
      </c>
      <c r="J177" s="382">
        <v>16.8</v>
      </c>
      <c r="K177" s="382">
        <v>279</v>
      </c>
      <c r="L177" s="383">
        <v>305</v>
      </c>
    </row>
    <row r="178" spans="5:12">
      <c r="E178" s="392"/>
      <c r="F178" s="385" t="s">
        <v>133</v>
      </c>
      <c r="G178" s="383">
        <v>200</v>
      </c>
      <c r="H178" s="383">
        <v>1.04</v>
      </c>
      <c r="I178" s="383">
        <v>0</v>
      </c>
      <c r="J178" s="383">
        <v>26.96</v>
      </c>
      <c r="K178" s="382">
        <v>107.44</v>
      </c>
      <c r="L178" s="383">
        <v>376</v>
      </c>
    </row>
    <row r="179" spans="5:12">
      <c r="E179" s="392"/>
      <c r="F179" s="385" t="s">
        <v>51</v>
      </c>
      <c r="G179" s="383">
        <v>20</v>
      </c>
      <c r="H179" s="383">
        <v>0.64</v>
      </c>
      <c r="I179" s="383">
        <v>0.3</v>
      </c>
      <c r="J179" s="383">
        <v>36.05</v>
      </c>
      <c r="K179" s="382">
        <v>64.35</v>
      </c>
      <c r="L179" s="380"/>
    </row>
    <row r="180" spans="5:12">
      <c r="E180" s="392"/>
      <c r="F180" s="385" t="s">
        <v>123</v>
      </c>
      <c r="G180" s="383">
        <v>30</v>
      </c>
      <c r="H180" s="382">
        <v>4.2</v>
      </c>
      <c r="I180" s="382">
        <v>0.66</v>
      </c>
      <c r="J180" s="382">
        <v>37.7</v>
      </c>
      <c r="K180" s="382">
        <v>115.8</v>
      </c>
      <c r="L180" s="380"/>
    </row>
    <row r="181" spans="5:12">
      <c r="E181" s="392"/>
      <c r="F181" s="385" t="s">
        <v>33</v>
      </c>
      <c r="G181" s="383">
        <v>15</v>
      </c>
      <c r="H181" s="380">
        <v>3.27</v>
      </c>
      <c r="I181" s="391">
        <v>2.36</v>
      </c>
      <c r="J181" s="380">
        <v>7.81</v>
      </c>
      <c r="K181" s="391">
        <v>120.4</v>
      </c>
      <c r="L181" s="380"/>
    </row>
    <row r="182" spans="5:12">
      <c r="E182" s="401"/>
      <c r="F182" s="385" t="s">
        <v>124</v>
      </c>
      <c r="G182" s="383">
        <v>250</v>
      </c>
      <c r="H182" s="386">
        <v>0.05</v>
      </c>
      <c r="I182" s="386">
        <v>0</v>
      </c>
      <c r="J182" s="386">
        <v>14.93</v>
      </c>
      <c r="K182" s="386">
        <v>217</v>
      </c>
      <c r="L182" s="380"/>
    </row>
    <row r="183" spans="5:12">
      <c r="E183" s="387" t="s">
        <v>125</v>
      </c>
      <c r="F183" s="387"/>
      <c r="G183" s="387">
        <f>G174+G175+G176+G178+G179+G180</f>
        <v>780</v>
      </c>
      <c r="H183" s="387">
        <f t="shared" ref="H183:K183" si="26">H174+H175+H176+H178+H179+H180</f>
        <v>17.475</v>
      </c>
      <c r="I183" s="387">
        <f t="shared" si="26"/>
        <v>5.81</v>
      </c>
      <c r="J183" s="387">
        <f t="shared" si="26"/>
        <v>142.27</v>
      </c>
      <c r="K183" s="387">
        <f t="shared" si="26"/>
        <v>648.38</v>
      </c>
      <c r="L183" s="380"/>
    </row>
    <row r="184" spans="5:12">
      <c r="E184" s="387" t="s">
        <v>126</v>
      </c>
      <c r="F184" s="387"/>
      <c r="G184" s="427">
        <f>G173+G183</f>
        <v>1230</v>
      </c>
      <c r="H184" s="427">
        <f t="shared" ref="H184:K184" si="27">H173+H183</f>
        <v>27.715</v>
      </c>
      <c r="I184" s="427">
        <f t="shared" si="27"/>
        <v>18.65</v>
      </c>
      <c r="J184" s="427">
        <f t="shared" si="27"/>
        <v>206</v>
      </c>
      <c r="K184" s="427">
        <f t="shared" si="27"/>
        <v>1144.18</v>
      </c>
      <c r="L184" s="387"/>
    </row>
    <row r="186" spans="5:11">
      <c r="E186" s="412" t="s">
        <v>88</v>
      </c>
      <c r="F186" s="413"/>
      <c r="G186" s="414"/>
      <c r="H186" s="415">
        <f>(H41+H56+H72+H88+H104+H121+H137+H152+H168+H184)/10</f>
        <v>45.152</v>
      </c>
      <c r="I186" s="415">
        <f t="shared" ref="I186:K186" si="28">(I41+I56+I72+I88+I104+I121+I137+I152+I168+I184)/10</f>
        <v>40.383</v>
      </c>
      <c r="J186" s="415">
        <f t="shared" si="28"/>
        <v>240.514</v>
      </c>
      <c r="K186" s="415">
        <f t="shared" si="28"/>
        <v>1411.585</v>
      </c>
    </row>
    <row r="187" spans="5:11">
      <c r="E187" s="412" t="s">
        <v>89</v>
      </c>
      <c r="F187" s="413"/>
      <c r="G187" s="414"/>
      <c r="H187" s="415">
        <v>46.2</v>
      </c>
      <c r="I187" s="415">
        <v>47.4</v>
      </c>
      <c r="J187" s="415">
        <v>201</v>
      </c>
      <c r="K187" s="415">
        <v>1410</v>
      </c>
    </row>
    <row r="188" spans="5:11">
      <c r="E188" s="412" t="s">
        <v>90</v>
      </c>
      <c r="F188" s="413"/>
      <c r="G188" s="414"/>
      <c r="H188" s="416">
        <f>H186/H187*100</f>
        <v>97.7316017316017</v>
      </c>
      <c r="I188" s="416">
        <f t="shared" ref="I188:K188" si="29">I186/I187*100</f>
        <v>85.1962025316456</v>
      </c>
      <c r="J188" s="416">
        <f t="shared" si="29"/>
        <v>119.658706467662</v>
      </c>
      <c r="K188" s="416">
        <f t="shared" si="29"/>
        <v>100.112411347518</v>
      </c>
    </row>
  </sheetData>
  <mergeCells count="77">
    <mergeCell ref="B14:L14"/>
    <mergeCell ref="B15:L15"/>
    <mergeCell ref="B16:L16"/>
    <mergeCell ref="B17:L17"/>
    <mergeCell ref="B18:L18"/>
    <mergeCell ref="B19:L19"/>
    <mergeCell ref="H23:J23"/>
    <mergeCell ref="E25:L25"/>
    <mergeCell ref="E26:L26"/>
    <mergeCell ref="E30:F30"/>
    <mergeCell ref="E40:F40"/>
    <mergeCell ref="E41:F41"/>
    <mergeCell ref="E42:L42"/>
    <mergeCell ref="E46:F46"/>
    <mergeCell ref="E55:F55"/>
    <mergeCell ref="E56:F56"/>
    <mergeCell ref="E57:L57"/>
    <mergeCell ref="E61:F61"/>
    <mergeCell ref="E71:F71"/>
    <mergeCell ref="E72:F72"/>
    <mergeCell ref="E73:L73"/>
    <mergeCell ref="E77:F77"/>
    <mergeCell ref="E87:F87"/>
    <mergeCell ref="E88:F88"/>
    <mergeCell ref="E89:L89"/>
    <mergeCell ref="E93:F93"/>
    <mergeCell ref="E103:F103"/>
    <mergeCell ref="E104:F104"/>
    <mergeCell ref="E105:L105"/>
    <mergeCell ref="E106:L106"/>
    <mergeCell ref="E110:F110"/>
    <mergeCell ref="E120:F120"/>
    <mergeCell ref="E121:F121"/>
    <mergeCell ref="E122:L122"/>
    <mergeCell ref="E126:F126"/>
    <mergeCell ref="E136:F136"/>
    <mergeCell ref="E137:F137"/>
    <mergeCell ref="E138:L138"/>
    <mergeCell ref="E142:F142"/>
    <mergeCell ref="E151:F151"/>
    <mergeCell ref="E152:F152"/>
    <mergeCell ref="E153:L153"/>
    <mergeCell ref="E157:F157"/>
    <mergeCell ref="E167:F167"/>
    <mergeCell ref="E168:F168"/>
    <mergeCell ref="E169:L169"/>
    <mergeCell ref="E173:F173"/>
    <mergeCell ref="E183:F183"/>
    <mergeCell ref="E184:F184"/>
    <mergeCell ref="E186:G186"/>
    <mergeCell ref="E187:G187"/>
    <mergeCell ref="E188:G188"/>
    <mergeCell ref="E23:E24"/>
    <mergeCell ref="E27:E29"/>
    <mergeCell ref="E31:E39"/>
    <mergeCell ref="E43:E45"/>
    <mergeCell ref="E47:E54"/>
    <mergeCell ref="E58:E60"/>
    <mergeCell ref="E62:E70"/>
    <mergeCell ref="E74:E76"/>
    <mergeCell ref="E78:E86"/>
    <mergeCell ref="E90:E92"/>
    <mergeCell ref="E94:E102"/>
    <mergeCell ref="E107:E109"/>
    <mergeCell ref="E111:E119"/>
    <mergeCell ref="E123:E125"/>
    <mergeCell ref="E127:E135"/>
    <mergeCell ref="E139:E141"/>
    <mergeCell ref="E143:E150"/>
    <mergeCell ref="E154:E156"/>
    <mergeCell ref="E158:E166"/>
    <mergeCell ref="E170:E172"/>
    <mergeCell ref="E174:E182"/>
    <mergeCell ref="F23:F24"/>
    <mergeCell ref="G23:G24"/>
    <mergeCell ref="K23:K24"/>
    <mergeCell ref="L23:L24"/>
  </mergeCells>
  <pageMargins left="0.708661417322835" right="0.31496062992126" top="0.551181102362205" bottom="0.354330708661417" header="0.31496062992126" footer="0.31496062992126"/>
  <pageSetup paperSize="9" scale="8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C2:M410"/>
  <sheetViews>
    <sheetView zoomScale="60" zoomScaleNormal="60" workbookViewId="0">
      <pane xSplit="5" ySplit="2" topLeftCell="F378" activePane="bottomRight" state="frozen"/>
      <selection/>
      <selection pane="topRight"/>
      <selection pane="bottomLeft"/>
      <selection pane="bottomRight" activeCell="F375" sqref="F375:K410"/>
    </sheetView>
  </sheetViews>
  <sheetFormatPr defaultColWidth="9" defaultRowHeight="15"/>
  <cols>
    <col min="3" max="3" width="13.1428571428571" customWidth="1"/>
    <col min="4" max="4" width="12.2857142857143" customWidth="1"/>
    <col min="5" max="5" width="13.5714285714286" customWidth="1"/>
    <col min="6" max="6" width="75.4285714285714" style="261" customWidth="1"/>
    <col min="7" max="8" width="12.4285714285714" customWidth="1"/>
    <col min="11" max="11" width="11.8571428571429" customWidth="1"/>
  </cols>
  <sheetData>
    <row r="2" ht="21" spans="3:13">
      <c r="C2" s="456"/>
      <c r="D2" s="457">
        <f>(K3+K42+K90+K130+K164+K218+K254+K284+K323+K372)/10</f>
        <v>30.7021281163934</v>
      </c>
      <c r="E2" s="458">
        <f>D2*10</f>
        <v>307.021281163934</v>
      </c>
      <c r="M2" t="s">
        <v>151</v>
      </c>
    </row>
    <row r="3" ht="15.75" spans="6:13">
      <c r="F3" s="459" t="s">
        <v>152</v>
      </c>
      <c r="G3" s="70"/>
      <c r="H3" s="70"/>
      <c r="I3" s="487"/>
      <c r="J3" s="70"/>
      <c r="K3" s="488">
        <f>K14+K25+K40</f>
        <v>33.4835</v>
      </c>
      <c r="M3">
        <f>G36+G54+G72+G103+G120+G143+G156+G179+G196+G234+G248+G266+G275+G315+G335+G357+G387+G402</f>
        <v>213.44</v>
      </c>
    </row>
    <row r="4" ht="29.25" spans="6:11">
      <c r="F4" s="460" t="s">
        <v>153</v>
      </c>
      <c r="I4" s="57"/>
      <c r="K4" s="177"/>
    </row>
    <row r="5" spans="6:11">
      <c r="F5" s="461" t="s">
        <v>154</v>
      </c>
      <c r="I5" s="57"/>
      <c r="K5" s="177"/>
    </row>
    <row r="6" spans="9:11">
      <c r="I6" s="57"/>
      <c r="K6" s="177"/>
    </row>
    <row r="7" spans="6:11">
      <c r="F7" s="462" t="s">
        <v>155</v>
      </c>
      <c r="I7" s="57"/>
      <c r="K7" s="177"/>
    </row>
    <row r="8" spans="6:11">
      <c r="F8" s="463" t="s">
        <v>156</v>
      </c>
      <c r="I8" s="57"/>
      <c r="K8" s="177"/>
    </row>
    <row r="9" spans="6:11">
      <c r="F9" s="463" t="s">
        <v>157</v>
      </c>
      <c r="I9" s="57"/>
      <c r="K9" s="177"/>
    </row>
    <row r="10" spans="6:11">
      <c r="F10" s="464" t="s">
        <v>158</v>
      </c>
      <c r="I10" s="57"/>
      <c r="K10" s="177"/>
    </row>
    <row r="11" ht="28.5" spans="6:11">
      <c r="F11" s="465" t="s">
        <v>159</v>
      </c>
      <c r="I11" s="57"/>
      <c r="K11" s="177"/>
    </row>
    <row r="12" spans="6:11">
      <c r="F12" s="466" t="s">
        <v>160</v>
      </c>
      <c r="I12" s="57"/>
      <c r="K12" s="177"/>
    </row>
    <row r="13" ht="16.5" spans="6:11">
      <c r="F13" s="467" t="s">
        <v>161</v>
      </c>
      <c r="I13" s="57"/>
      <c r="K13" s="177"/>
    </row>
    <row r="14" ht="15.75" spans="6:11">
      <c r="F14" s="468" t="s">
        <v>162</v>
      </c>
      <c r="G14" s="12" t="s">
        <v>163</v>
      </c>
      <c r="H14" s="13" t="s">
        <v>164</v>
      </c>
      <c r="I14" s="59" t="s">
        <v>165</v>
      </c>
      <c r="J14" s="60" t="s">
        <v>166</v>
      </c>
      <c r="K14" s="177">
        <f>J15+J17+J20+J22</f>
        <v>30.2025</v>
      </c>
    </row>
    <row r="15" ht="15.75" spans="6:11">
      <c r="F15" s="469" t="s">
        <v>167</v>
      </c>
      <c r="G15" s="15">
        <v>138</v>
      </c>
      <c r="H15" s="16">
        <v>138</v>
      </c>
      <c r="I15" s="62">
        <v>5.67</v>
      </c>
      <c r="J15" s="63">
        <f>G15/40*I15</f>
        <v>19.5615</v>
      </c>
      <c r="K15" s="177"/>
    </row>
    <row r="16" ht="15.75" spans="6:11">
      <c r="F16" s="469" t="s">
        <v>168</v>
      </c>
      <c r="G16" s="15">
        <v>138</v>
      </c>
      <c r="H16" s="16">
        <v>138</v>
      </c>
      <c r="I16" s="62"/>
      <c r="J16" s="63"/>
      <c r="K16" s="177"/>
    </row>
    <row r="17" ht="15.75" spans="6:11">
      <c r="F17" s="469" t="s">
        <v>169</v>
      </c>
      <c r="G17" s="15">
        <v>51.7</v>
      </c>
      <c r="H17" s="16">
        <v>51.7</v>
      </c>
      <c r="I17" s="62">
        <v>45</v>
      </c>
      <c r="J17" s="63">
        <f>G17*I17/1000</f>
        <v>2.3265</v>
      </c>
      <c r="K17" s="177"/>
    </row>
    <row r="18" ht="15.75" spans="6:11">
      <c r="F18" s="469" t="s">
        <v>170</v>
      </c>
      <c r="G18" s="15">
        <v>51.7</v>
      </c>
      <c r="H18" s="16">
        <v>51.7</v>
      </c>
      <c r="I18" s="62"/>
      <c r="J18" s="63"/>
      <c r="K18" s="177"/>
    </row>
    <row r="19" ht="15.75" spans="6:11">
      <c r="F19" s="470" t="s">
        <v>171</v>
      </c>
      <c r="G19" s="18" t="s">
        <v>172</v>
      </c>
      <c r="H19" s="19">
        <v>190</v>
      </c>
      <c r="I19" s="62"/>
      <c r="J19" s="63"/>
      <c r="K19" s="177"/>
    </row>
    <row r="20" ht="15.75" spans="6:11">
      <c r="F20" s="469" t="s">
        <v>173</v>
      </c>
      <c r="G20" s="15">
        <v>6.9</v>
      </c>
      <c r="H20" s="16">
        <v>6.9</v>
      </c>
      <c r="I20" s="62">
        <v>345</v>
      </c>
      <c r="J20" s="63">
        <f>G20*I20/1000</f>
        <v>2.3805</v>
      </c>
      <c r="K20" s="177"/>
    </row>
    <row r="21" ht="15.75" spans="6:11">
      <c r="F21" s="470" t="s">
        <v>174</v>
      </c>
      <c r="G21" s="18" t="s">
        <v>172</v>
      </c>
      <c r="H21" s="19">
        <v>183</v>
      </c>
      <c r="I21" s="62"/>
      <c r="J21" s="63"/>
      <c r="K21" s="177"/>
    </row>
    <row r="22" ht="15.75" spans="6:11">
      <c r="F22" s="469" t="s">
        <v>173</v>
      </c>
      <c r="G22" s="15">
        <v>17.2</v>
      </c>
      <c r="H22" s="16">
        <v>17.2</v>
      </c>
      <c r="I22" s="62">
        <v>345</v>
      </c>
      <c r="J22" s="63">
        <f>G22*I22/1000</f>
        <v>5.934</v>
      </c>
      <c r="K22" s="177"/>
    </row>
    <row r="23" spans="9:11">
      <c r="I23" s="57"/>
      <c r="K23" s="177"/>
    </row>
    <row r="24" ht="21" spans="6:11">
      <c r="F24" s="471" t="s">
        <v>175</v>
      </c>
      <c r="G24" s="22"/>
      <c r="H24" s="22"/>
      <c r="I24" s="64"/>
      <c r="J24" s="65"/>
      <c r="K24" s="177"/>
    </row>
    <row r="25" spans="6:11">
      <c r="F25" s="23" t="s">
        <v>176</v>
      </c>
      <c r="G25" s="23"/>
      <c r="H25" s="23"/>
      <c r="I25" s="23"/>
      <c r="J25" s="23"/>
      <c r="K25" s="177">
        <f>J31</f>
        <v>2.039</v>
      </c>
    </row>
    <row r="26" ht="16.5" spans="6:11">
      <c r="F26" s="472" t="s">
        <v>177</v>
      </c>
      <c r="G26" s="22"/>
      <c r="H26" s="22"/>
      <c r="I26" s="64"/>
      <c r="J26" s="65"/>
      <c r="K26" s="177"/>
    </row>
    <row r="27" ht="15.75" spans="6:11">
      <c r="F27" s="473" t="s">
        <v>162</v>
      </c>
      <c r="G27" s="26" t="s">
        <v>163</v>
      </c>
      <c r="H27" s="27" t="s">
        <v>164</v>
      </c>
      <c r="I27" s="64"/>
      <c r="J27" s="65"/>
      <c r="K27" s="177"/>
    </row>
    <row r="28" ht="15.75" spans="6:11">
      <c r="F28" s="474" t="s">
        <v>178</v>
      </c>
      <c r="G28" s="29">
        <v>0.5</v>
      </c>
      <c r="H28" s="30">
        <v>0.5</v>
      </c>
      <c r="I28" s="64" t="s">
        <v>179</v>
      </c>
      <c r="J28" s="66">
        <f>G28*I28/1000</f>
        <v>0.23</v>
      </c>
      <c r="K28" s="177"/>
    </row>
    <row r="29" ht="15.75" spans="6:11">
      <c r="F29" s="474" t="s">
        <v>180</v>
      </c>
      <c r="G29" s="29">
        <v>54</v>
      </c>
      <c r="H29" s="30">
        <v>54</v>
      </c>
      <c r="I29" s="64"/>
      <c r="J29" s="65"/>
      <c r="K29" s="177"/>
    </row>
    <row r="30" spans="6:11">
      <c r="F30" s="475"/>
      <c r="G30" s="32"/>
      <c r="H30" s="32"/>
      <c r="I30" s="64"/>
      <c r="J30" s="65"/>
      <c r="K30" s="177"/>
    </row>
    <row r="31" ht="18.75" spans="6:11">
      <c r="F31" s="476" t="s">
        <v>181</v>
      </c>
      <c r="G31" s="22"/>
      <c r="H31" s="22"/>
      <c r="I31" s="64"/>
      <c r="J31" s="67">
        <f>J35+J36+J37</f>
        <v>2.039</v>
      </c>
      <c r="K31" s="177"/>
    </row>
    <row r="32" spans="6:11">
      <c r="F32" s="23" t="s">
        <v>176</v>
      </c>
      <c r="G32" s="23"/>
      <c r="H32" s="23"/>
      <c r="I32" s="23"/>
      <c r="J32" s="23"/>
      <c r="K32" s="177"/>
    </row>
    <row r="33" ht="16.5" spans="6:11">
      <c r="F33" s="472" t="s">
        <v>161</v>
      </c>
      <c r="G33" s="22"/>
      <c r="H33" s="22"/>
      <c r="I33" s="64"/>
      <c r="J33" s="65"/>
      <c r="K33" s="177"/>
    </row>
    <row r="34" ht="15.75" spans="6:11">
      <c r="F34" s="473" t="s">
        <v>162</v>
      </c>
      <c r="G34" s="26" t="s">
        <v>163</v>
      </c>
      <c r="H34" s="27" t="s">
        <v>164</v>
      </c>
      <c r="I34" s="64"/>
      <c r="J34" s="65"/>
      <c r="K34" s="177"/>
    </row>
    <row r="35" ht="15.75" spans="6:11">
      <c r="F35" s="474" t="s">
        <v>182</v>
      </c>
      <c r="G35" s="34" t="s">
        <v>172</v>
      </c>
      <c r="H35" s="30">
        <v>45</v>
      </c>
      <c r="I35" s="64"/>
      <c r="J35" s="68">
        <f>J28</f>
        <v>0.23</v>
      </c>
      <c r="K35" s="177"/>
    </row>
    <row r="36" ht="15.75" spans="6:11">
      <c r="F36" s="474" t="s">
        <v>183</v>
      </c>
      <c r="G36" s="29">
        <v>13.5</v>
      </c>
      <c r="H36" s="30">
        <v>13.5</v>
      </c>
      <c r="I36" s="64" t="s">
        <v>184</v>
      </c>
      <c r="J36" s="68">
        <f>G36*I36/1000</f>
        <v>0.621</v>
      </c>
      <c r="K36" s="177"/>
    </row>
    <row r="37" ht="15.75" spans="6:11">
      <c r="F37" s="474" t="s">
        <v>185</v>
      </c>
      <c r="G37" s="29">
        <v>7.2</v>
      </c>
      <c r="H37" s="30">
        <v>6.3</v>
      </c>
      <c r="I37" s="64" t="s">
        <v>186</v>
      </c>
      <c r="J37" s="68">
        <f>G37*I37/1000</f>
        <v>1.188</v>
      </c>
      <c r="K37" s="177"/>
    </row>
    <row r="38" ht="15.75" spans="6:11">
      <c r="F38" s="474" t="s">
        <v>180</v>
      </c>
      <c r="G38" s="29">
        <v>135</v>
      </c>
      <c r="H38" s="30">
        <v>135</v>
      </c>
      <c r="I38" s="64"/>
      <c r="J38" s="65"/>
      <c r="K38" s="177"/>
    </row>
    <row r="39" spans="6:11">
      <c r="F39" s="477"/>
      <c r="G39" s="36"/>
      <c r="H39" s="36"/>
      <c r="I39" s="64"/>
      <c r="J39" s="66"/>
      <c r="K39" s="177"/>
    </row>
    <row r="40" spans="6:11">
      <c r="F40" s="478" t="s">
        <v>51</v>
      </c>
      <c r="G40" s="38">
        <v>30</v>
      </c>
      <c r="H40" s="38">
        <v>30</v>
      </c>
      <c r="I40" s="64" t="s">
        <v>187</v>
      </c>
      <c r="J40" s="66">
        <f>G40*I40/1000</f>
        <v>1.242</v>
      </c>
      <c r="K40" s="489">
        <f>J40</f>
        <v>1.242</v>
      </c>
    </row>
    <row r="42" ht="15.75" spans="6:11">
      <c r="F42" s="479" t="s">
        <v>188</v>
      </c>
      <c r="G42" s="70"/>
      <c r="H42" s="70"/>
      <c r="I42" s="487"/>
      <c r="J42" s="490"/>
      <c r="K42" s="488">
        <f>K49+K61+K63+K76</f>
        <v>51.5266067213115</v>
      </c>
    </row>
    <row r="43" ht="15.75" spans="9:11">
      <c r="I43" s="57"/>
      <c r="K43" s="177"/>
    </row>
    <row r="44" ht="18.75" spans="6:11">
      <c r="F44" s="480" t="s">
        <v>189</v>
      </c>
      <c r="G44" s="481"/>
      <c r="H44" s="481"/>
      <c r="I44" s="491"/>
      <c r="J44" s="492"/>
      <c r="K44" s="182"/>
    </row>
    <row r="45" spans="6:11">
      <c r="F45" s="482" t="s">
        <v>190</v>
      </c>
      <c r="G45" s="161"/>
      <c r="H45" s="161"/>
      <c r="I45" s="62"/>
      <c r="J45" s="22"/>
      <c r="K45" s="182"/>
    </row>
    <row r="46" spans="6:11">
      <c r="F46" s="483" t="s">
        <v>191</v>
      </c>
      <c r="G46" s="161"/>
      <c r="H46" s="161"/>
      <c r="I46" s="62"/>
      <c r="J46" s="22"/>
      <c r="K46" s="182"/>
    </row>
    <row r="47" spans="6:11">
      <c r="F47" s="478"/>
      <c r="G47" s="161"/>
      <c r="H47" s="161"/>
      <c r="I47" s="62"/>
      <c r="J47" s="22"/>
      <c r="K47" s="182"/>
    </row>
    <row r="48" spans="6:11">
      <c r="F48" s="484" t="s">
        <v>192</v>
      </c>
      <c r="G48" s="161"/>
      <c r="H48" s="161"/>
      <c r="I48" s="62"/>
      <c r="J48" s="22"/>
      <c r="K48" s="177"/>
    </row>
    <row r="49" ht="16.5" spans="6:11">
      <c r="F49" s="467" t="s">
        <v>161</v>
      </c>
      <c r="I49" s="62"/>
      <c r="J49" s="22"/>
      <c r="K49" s="493">
        <f>K51+K52+K53+K54+K55+K56+K57+K59</f>
        <v>42.00916</v>
      </c>
    </row>
    <row r="50" ht="15.75" spans="6:11">
      <c r="F50" s="468" t="s">
        <v>162</v>
      </c>
      <c r="G50" s="12" t="s">
        <v>163</v>
      </c>
      <c r="H50" s="13" t="s">
        <v>164</v>
      </c>
      <c r="I50" s="62"/>
      <c r="J50" s="22"/>
      <c r="K50" s="177"/>
    </row>
    <row r="51" ht="15.75" spans="6:11">
      <c r="F51" s="469" t="s">
        <v>193</v>
      </c>
      <c r="G51" s="15">
        <v>181</v>
      </c>
      <c r="H51" s="16">
        <v>180</v>
      </c>
      <c r="I51" s="494">
        <v>206.51</v>
      </c>
      <c r="J51" s="67">
        <f>G51*I51/1000</f>
        <v>37.37831</v>
      </c>
      <c r="K51" s="177">
        <f t="shared" ref="K51:K57" si="0">J51</f>
        <v>37.37831</v>
      </c>
    </row>
    <row r="52" ht="15.75" spans="6:11">
      <c r="F52" s="469" t="s">
        <v>194</v>
      </c>
      <c r="G52" s="15">
        <v>14.7</v>
      </c>
      <c r="H52" s="16">
        <v>14.7</v>
      </c>
      <c r="I52" s="62">
        <v>29</v>
      </c>
      <c r="J52" s="67">
        <f>G52*I52/1000</f>
        <v>0.4263</v>
      </c>
      <c r="K52" s="177">
        <f t="shared" si="0"/>
        <v>0.4263</v>
      </c>
    </row>
    <row r="53" ht="15.75" spans="6:11">
      <c r="F53" s="469" t="s">
        <v>167</v>
      </c>
      <c r="G53" s="15">
        <v>6.66</v>
      </c>
      <c r="H53" s="16">
        <v>6.66</v>
      </c>
      <c r="I53" s="62">
        <v>5.67</v>
      </c>
      <c r="J53" s="197">
        <f>G53/40*I53</f>
        <v>0.944055</v>
      </c>
      <c r="K53" s="177">
        <f t="shared" si="0"/>
        <v>0.944055</v>
      </c>
    </row>
    <row r="54" ht="15.75" spans="6:11">
      <c r="F54" s="469" t="s">
        <v>183</v>
      </c>
      <c r="G54" s="15">
        <v>20</v>
      </c>
      <c r="H54" s="16">
        <v>20</v>
      </c>
      <c r="I54" s="104">
        <v>46</v>
      </c>
      <c r="J54" s="67">
        <f>G54*I54/1000</f>
        <v>0.92</v>
      </c>
      <c r="K54" s="177">
        <f t="shared" si="0"/>
        <v>0.92</v>
      </c>
    </row>
    <row r="55" ht="15.75" spans="6:11">
      <c r="F55" s="469" t="s">
        <v>195</v>
      </c>
      <c r="G55" s="15">
        <v>0.02</v>
      </c>
      <c r="H55" s="16">
        <v>0.02</v>
      </c>
      <c r="I55" s="104">
        <v>1.33</v>
      </c>
      <c r="J55" s="67">
        <f>I55*G55</f>
        <v>0.0266</v>
      </c>
      <c r="K55" s="177">
        <f t="shared" si="0"/>
        <v>0.0266</v>
      </c>
    </row>
    <row r="56" ht="15.75" spans="6:11">
      <c r="F56" s="469" t="s">
        <v>196</v>
      </c>
      <c r="G56" s="15">
        <v>13.3</v>
      </c>
      <c r="H56" s="16">
        <v>13.3</v>
      </c>
      <c r="I56" s="62">
        <v>37</v>
      </c>
      <c r="J56" s="67">
        <f>G56*I56/1000</f>
        <v>0.4921</v>
      </c>
      <c r="K56" s="177">
        <f t="shared" si="0"/>
        <v>0.4921</v>
      </c>
    </row>
    <row r="57" ht="15.75" spans="6:11">
      <c r="F57" s="469" t="s">
        <v>197</v>
      </c>
      <c r="G57" s="15">
        <v>6.66</v>
      </c>
      <c r="H57" s="16">
        <v>6.66</v>
      </c>
      <c r="I57" s="495">
        <v>135.75</v>
      </c>
      <c r="J57" s="67">
        <f>G57*I57/1000</f>
        <v>0.904095</v>
      </c>
      <c r="K57" s="177">
        <f t="shared" si="0"/>
        <v>0.904095</v>
      </c>
    </row>
    <row r="58" ht="15.75" spans="6:11">
      <c r="F58" s="470" t="s">
        <v>198</v>
      </c>
      <c r="G58" s="18" t="s">
        <v>172</v>
      </c>
      <c r="H58" s="19">
        <v>235</v>
      </c>
      <c r="I58" s="62"/>
      <c r="J58" s="197"/>
      <c r="K58" s="177"/>
    </row>
    <row r="59" ht="15.75" spans="6:11">
      <c r="F59" s="469" t="s">
        <v>173</v>
      </c>
      <c r="G59" s="15">
        <v>2.66</v>
      </c>
      <c r="H59" s="16">
        <v>2.66</v>
      </c>
      <c r="I59" s="62">
        <v>345</v>
      </c>
      <c r="J59" s="67">
        <f>G59*I59/1000</f>
        <v>0.9177</v>
      </c>
      <c r="K59" s="177">
        <f>J59</f>
        <v>0.9177</v>
      </c>
    </row>
    <row r="60" spans="9:11">
      <c r="I60" s="57"/>
      <c r="J60" s="53"/>
      <c r="K60" s="177"/>
    </row>
    <row r="61" spans="6:11">
      <c r="F61" s="261" t="s">
        <v>199</v>
      </c>
      <c r="H61" s="52">
        <v>30</v>
      </c>
      <c r="I61" s="57">
        <v>51</v>
      </c>
      <c r="J61" s="53">
        <f>I61/0.61/1000*H61</f>
        <v>2.50819672131148</v>
      </c>
      <c r="K61" s="177">
        <f>J61</f>
        <v>2.50819672131148</v>
      </c>
    </row>
    <row r="62" spans="9:11">
      <c r="I62" s="57"/>
      <c r="K62" s="177"/>
    </row>
    <row r="63" ht="21" spans="6:11">
      <c r="F63" s="485" t="s">
        <v>175</v>
      </c>
      <c r="G63" s="22"/>
      <c r="H63" s="22"/>
      <c r="I63" s="106"/>
      <c r="J63" s="66"/>
      <c r="K63" s="177">
        <f>J70+J72</f>
        <v>0.851</v>
      </c>
    </row>
    <row r="64" spans="6:11">
      <c r="F64" s="486" t="s">
        <v>191</v>
      </c>
      <c r="G64" s="22"/>
      <c r="H64" s="22"/>
      <c r="I64" s="106"/>
      <c r="J64" s="65"/>
      <c r="K64" s="177"/>
    </row>
    <row r="65" spans="6:11">
      <c r="F65" s="496"/>
      <c r="G65" s="22"/>
      <c r="H65" s="22"/>
      <c r="I65" s="106"/>
      <c r="J65" s="65"/>
      <c r="K65" s="177"/>
    </row>
    <row r="66" spans="6:11">
      <c r="F66" s="497" t="s">
        <v>192</v>
      </c>
      <c r="G66" s="22"/>
      <c r="H66" s="22"/>
      <c r="I66" s="106"/>
      <c r="J66" s="65"/>
      <c r="K66" s="177"/>
    </row>
    <row r="67" ht="25.5" spans="6:11">
      <c r="F67" s="498" t="s">
        <v>200</v>
      </c>
      <c r="G67" s="22"/>
      <c r="H67" s="22"/>
      <c r="I67" s="106"/>
      <c r="J67" s="65"/>
      <c r="K67" s="177"/>
    </row>
    <row r="68" ht="15.75" spans="6:11">
      <c r="F68" s="472" t="s">
        <v>177</v>
      </c>
      <c r="G68" s="22"/>
      <c r="H68" s="22"/>
      <c r="I68" s="106"/>
      <c r="J68" s="65"/>
      <c r="K68" s="177"/>
    </row>
    <row r="69" spans="6:11">
      <c r="F69" s="499" t="s">
        <v>162</v>
      </c>
      <c r="G69" s="95" t="s">
        <v>163</v>
      </c>
      <c r="H69" s="95" t="s">
        <v>164</v>
      </c>
      <c r="I69" s="106"/>
      <c r="J69" s="65"/>
      <c r="K69" s="177"/>
    </row>
    <row r="70" spans="6:11">
      <c r="F70" s="500" t="s">
        <v>178</v>
      </c>
      <c r="G70" s="97">
        <v>0.5</v>
      </c>
      <c r="H70" s="97">
        <v>0.5</v>
      </c>
      <c r="I70" s="106" t="s">
        <v>179</v>
      </c>
      <c r="J70" s="66">
        <f>G70*I70/1000</f>
        <v>0.23</v>
      </c>
      <c r="K70" s="177"/>
    </row>
    <row r="71" spans="6:11">
      <c r="F71" s="500" t="s">
        <v>180</v>
      </c>
      <c r="G71" s="97">
        <v>54</v>
      </c>
      <c r="H71" s="97">
        <v>54</v>
      </c>
      <c r="I71" s="106"/>
      <c r="J71" s="65"/>
      <c r="K71" s="177"/>
    </row>
    <row r="72" spans="6:11">
      <c r="F72" s="500" t="s">
        <v>183</v>
      </c>
      <c r="G72" s="97">
        <v>13.5</v>
      </c>
      <c r="H72" s="97">
        <v>13.5</v>
      </c>
      <c r="I72" s="106" t="s">
        <v>184</v>
      </c>
      <c r="J72" s="66">
        <f>G72*I72/1000</f>
        <v>0.621</v>
      </c>
      <c r="K72" s="177"/>
    </row>
    <row r="73" spans="6:11">
      <c r="F73" s="500" t="s">
        <v>180</v>
      </c>
      <c r="G73" s="97">
        <v>135</v>
      </c>
      <c r="H73" s="97">
        <v>135</v>
      </c>
      <c r="I73" s="106"/>
      <c r="J73" s="65"/>
      <c r="K73" s="177"/>
    </row>
    <row r="74" spans="9:11">
      <c r="I74" s="57"/>
      <c r="K74" s="177"/>
    </row>
    <row r="75" spans="9:11">
      <c r="I75" s="57"/>
      <c r="K75" s="177"/>
    </row>
    <row r="76" ht="18.75" spans="6:11">
      <c r="F76" s="107" t="s">
        <v>201</v>
      </c>
      <c r="J76" s="68"/>
      <c r="K76" s="177">
        <f>K79+K81</f>
        <v>6.15825</v>
      </c>
    </row>
    <row r="77" ht="15.75" spans="9:11">
      <c r="I77" s="57"/>
      <c r="K77" s="177"/>
    </row>
    <row r="78" ht="15.75" spans="6:11">
      <c r="F78" s="108" t="s">
        <v>162</v>
      </c>
      <c r="G78" s="501" t="s">
        <v>163</v>
      </c>
      <c r="H78" s="502" t="s">
        <v>164</v>
      </c>
      <c r="I78" s="132"/>
      <c r="J78" s="68"/>
      <c r="K78" s="177"/>
    </row>
    <row r="79" ht="15.75" spans="6:11">
      <c r="F79" s="111" t="s">
        <v>173</v>
      </c>
      <c r="G79" s="179">
        <v>12.5</v>
      </c>
      <c r="H79" s="503">
        <v>12.5</v>
      </c>
      <c r="I79" s="132">
        <v>345</v>
      </c>
      <c r="J79" s="68">
        <f>G79*I79/1000</f>
        <v>4.3125</v>
      </c>
      <c r="K79" s="177">
        <f>J79</f>
        <v>4.3125</v>
      </c>
    </row>
    <row r="80" ht="15.75" spans="6:11">
      <c r="F80" s="111" t="s">
        <v>202</v>
      </c>
      <c r="G80" s="179">
        <v>12.5</v>
      </c>
      <c r="H80" s="503">
        <v>12.5</v>
      </c>
      <c r="I80" s="132"/>
      <c r="J80" s="68"/>
      <c r="K80" s="177"/>
    </row>
    <row r="81" ht="15.75" spans="6:11">
      <c r="F81" s="111" t="s">
        <v>203</v>
      </c>
      <c r="G81" s="179">
        <v>37.5</v>
      </c>
      <c r="H81" s="179">
        <v>37.5</v>
      </c>
      <c r="I81" s="64" t="s">
        <v>204</v>
      </c>
      <c r="J81" s="68">
        <f>G81*I81/1000</f>
        <v>1.84575</v>
      </c>
      <c r="K81" s="177">
        <f>J81</f>
        <v>1.84575</v>
      </c>
    </row>
    <row r="82" ht="15.75" spans="6:11">
      <c r="F82" s="111" t="s">
        <v>205</v>
      </c>
      <c r="G82" s="179">
        <v>37.5</v>
      </c>
      <c r="H82" s="179">
        <v>37.5</v>
      </c>
      <c r="I82" s="132"/>
      <c r="J82" s="68"/>
      <c r="K82" s="177"/>
    </row>
    <row r="83" spans="9:11">
      <c r="I83" s="57"/>
      <c r="K83" s="177"/>
    </row>
    <row r="84" spans="9:11">
      <c r="I84" s="57"/>
      <c r="K84" s="177"/>
    </row>
    <row r="85" spans="9:11">
      <c r="I85" s="57"/>
      <c r="K85" s="177"/>
    </row>
    <row r="86" spans="9:11">
      <c r="I86" s="57"/>
      <c r="K86" s="177"/>
    </row>
    <row r="87" spans="9:11">
      <c r="I87" s="57"/>
      <c r="K87" s="177"/>
    </row>
    <row r="88" spans="6:11">
      <c r="F88" s="478"/>
      <c r="G88" s="38"/>
      <c r="H88" s="38"/>
      <c r="I88" s="64"/>
      <c r="J88" s="66"/>
      <c r="K88" s="177"/>
    </row>
    <row r="90" ht="16.5" spans="6:11">
      <c r="F90" s="479" t="s">
        <v>206</v>
      </c>
      <c r="G90" s="70"/>
      <c r="H90" s="70"/>
      <c r="I90" s="487"/>
      <c r="J90" s="490"/>
      <c r="K90" s="488">
        <f>K98+K109+K124+K125+K126</f>
        <v>19.18634</v>
      </c>
    </row>
    <row r="91" ht="15.75" spans="6:11">
      <c r="F91" s="504" t="s">
        <v>207</v>
      </c>
      <c r="G91" s="481"/>
      <c r="H91" s="481"/>
      <c r="I91" s="491"/>
      <c r="J91" s="516"/>
      <c r="K91" s="177"/>
    </row>
    <row r="92" spans="6:11">
      <c r="F92" s="505" t="s">
        <v>208</v>
      </c>
      <c r="G92" s="161"/>
      <c r="H92" s="161"/>
      <c r="I92" s="62"/>
      <c r="J92" s="22"/>
      <c r="K92" s="177"/>
    </row>
    <row r="93" spans="6:11">
      <c r="F93" s="506" t="s">
        <v>209</v>
      </c>
      <c r="G93" s="161"/>
      <c r="H93" s="161"/>
      <c r="I93" s="62"/>
      <c r="J93" s="22"/>
      <c r="K93" s="177"/>
    </row>
    <row r="94" spans="6:11">
      <c r="F94" s="478"/>
      <c r="G94" s="161"/>
      <c r="H94" s="161"/>
      <c r="I94" s="62"/>
      <c r="J94" s="22"/>
      <c r="K94" s="177"/>
    </row>
    <row r="95" spans="6:11">
      <c r="F95" s="484" t="s">
        <v>192</v>
      </c>
      <c r="G95" s="161"/>
      <c r="H95" s="161"/>
      <c r="I95" s="62"/>
      <c r="J95" s="22"/>
      <c r="K95" s="177"/>
    </row>
    <row r="96" spans="6:11">
      <c r="F96" s="507"/>
      <c r="G96" s="161"/>
      <c r="H96" s="161"/>
      <c r="I96" s="62"/>
      <c r="J96" s="22"/>
      <c r="K96" s="177"/>
    </row>
    <row r="97" ht="38.25" spans="6:11">
      <c r="F97" s="508" t="s">
        <v>210</v>
      </c>
      <c r="G97" s="161"/>
      <c r="H97" s="161"/>
      <c r="I97" s="62"/>
      <c r="J97" s="22"/>
      <c r="K97" s="177"/>
    </row>
    <row r="98" spans="6:11">
      <c r="F98" s="509" t="s">
        <v>161</v>
      </c>
      <c r="G98" s="161"/>
      <c r="H98" s="161"/>
      <c r="I98" s="62"/>
      <c r="J98" s="22"/>
      <c r="K98" s="177">
        <f>J100+J101+J103+J104+J106</f>
        <v>7.78574</v>
      </c>
    </row>
    <row r="99" spans="6:11">
      <c r="F99" s="510" t="s">
        <v>162</v>
      </c>
      <c r="G99" s="511" t="s">
        <v>163</v>
      </c>
      <c r="H99" s="511" t="s">
        <v>164</v>
      </c>
      <c r="I99" s="62"/>
      <c r="J99" s="22"/>
      <c r="K99" s="177"/>
    </row>
    <row r="100" spans="6:11">
      <c r="F100" s="512" t="s">
        <v>211</v>
      </c>
      <c r="G100" s="513">
        <v>43.4</v>
      </c>
      <c r="H100" s="513">
        <v>43.4</v>
      </c>
      <c r="I100" s="62">
        <v>35.4</v>
      </c>
      <c r="J100" s="68">
        <f>G100*I100/1000</f>
        <v>1.53636</v>
      </c>
      <c r="K100" s="177"/>
    </row>
    <row r="101" spans="6:11">
      <c r="F101" s="512" t="s">
        <v>169</v>
      </c>
      <c r="G101" s="513">
        <v>96</v>
      </c>
      <c r="H101" s="513">
        <v>96</v>
      </c>
      <c r="I101" s="62">
        <v>45</v>
      </c>
      <c r="J101" s="68">
        <f>G101*I101/1000</f>
        <v>4.32</v>
      </c>
      <c r="K101" s="177"/>
    </row>
    <row r="102" spans="6:11">
      <c r="F102" s="512" t="s">
        <v>180</v>
      </c>
      <c r="G102" s="513">
        <v>63.9</v>
      </c>
      <c r="H102" s="513">
        <v>63.9</v>
      </c>
      <c r="I102" s="62"/>
      <c r="J102" s="63"/>
      <c r="K102" s="177"/>
    </row>
    <row r="103" spans="6:11">
      <c r="F103" s="512" t="s">
        <v>183</v>
      </c>
      <c r="G103" s="513">
        <v>5.18</v>
      </c>
      <c r="H103" s="513">
        <v>5.18</v>
      </c>
      <c r="I103" s="104">
        <v>46</v>
      </c>
      <c r="J103" s="68">
        <f>G103*I103/1000</f>
        <v>0.23828</v>
      </c>
      <c r="K103" s="177"/>
    </row>
    <row r="104" spans="6:11">
      <c r="F104" s="512" t="s">
        <v>212</v>
      </c>
      <c r="G104" s="513">
        <v>0.5</v>
      </c>
      <c r="H104" s="513">
        <v>0.5</v>
      </c>
      <c r="I104" s="104">
        <v>15</v>
      </c>
      <c r="J104" s="68">
        <f>G104*I104/1000</f>
        <v>0.0075</v>
      </c>
      <c r="K104" s="177"/>
    </row>
    <row r="105" spans="6:11">
      <c r="F105" s="510" t="s">
        <v>213</v>
      </c>
      <c r="G105" s="511" t="s">
        <v>172</v>
      </c>
      <c r="H105" s="514">
        <v>195</v>
      </c>
      <c r="I105" s="62"/>
      <c r="J105" s="63"/>
      <c r="K105" s="177"/>
    </row>
    <row r="106" spans="6:11">
      <c r="F106" s="512" t="s">
        <v>173</v>
      </c>
      <c r="G106" s="513">
        <v>4.88</v>
      </c>
      <c r="H106" s="513">
        <v>4.88</v>
      </c>
      <c r="I106" s="104">
        <v>345</v>
      </c>
      <c r="J106" s="68">
        <f>G106*I106/1000</f>
        <v>1.6836</v>
      </c>
      <c r="K106" s="177"/>
    </row>
    <row r="107" spans="9:11">
      <c r="I107" s="57"/>
      <c r="K107" s="177"/>
    </row>
    <row r="108" ht="21" spans="6:11">
      <c r="F108" s="471" t="s">
        <v>175</v>
      </c>
      <c r="G108" s="22"/>
      <c r="H108" s="22"/>
      <c r="I108" s="64"/>
      <c r="J108" s="65"/>
      <c r="K108" s="177"/>
    </row>
    <row r="109" spans="6:11">
      <c r="F109" s="23" t="s">
        <v>176</v>
      </c>
      <c r="G109" s="23"/>
      <c r="H109" s="23"/>
      <c r="I109" s="23"/>
      <c r="J109" s="23"/>
      <c r="K109" s="177">
        <f>J115</f>
        <v>2.039</v>
      </c>
    </row>
    <row r="110" ht="16.5" spans="6:11">
      <c r="F110" s="472" t="s">
        <v>177</v>
      </c>
      <c r="G110" s="22"/>
      <c r="H110" s="22"/>
      <c r="I110" s="64"/>
      <c r="J110" s="65"/>
      <c r="K110" s="177"/>
    </row>
    <row r="111" ht="15.75" spans="6:11">
      <c r="F111" s="473" t="s">
        <v>162</v>
      </c>
      <c r="G111" s="26" t="s">
        <v>163</v>
      </c>
      <c r="H111" s="27" t="s">
        <v>164</v>
      </c>
      <c r="I111" s="64"/>
      <c r="J111" s="65"/>
      <c r="K111" s="177"/>
    </row>
    <row r="112" ht="15.75" spans="6:11">
      <c r="F112" s="474" t="s">
        <v>178</v>
      </c>
      <c r="G112" s="29">
        <v>0.5</v>
      </c>
      <c r="H112" s="30">
        <v>0.5</v>
      </c>
      <c r="I112" s="64" t="s">
        <v>179</v>
      </c>
      <c r="J112" s="66">
        <f>G112*I112/1000</f>
        <v>0.23</v>
      </c>
      <c r="K112" s="177"/>
    </row>
    <row r="113" ht="15.75" spans="6:11">
      <c r="F113" s="474" t="s">
        <v>180</v>
      </c>
      <c r="G113" s="29">
        <v>54</v>
      </c>
      <c r="H113" s="30">
        <v>54</v>
      </c>
      <c r="I113" s="64"/>
      <c r="J113" s="65"/>
      <c r="K113" s="177"/>
    </row>
    <row r="114" spans="6:11">
      <c r="F114" s="475"/>
      <c r="G114" s="32"/>
      <c r="H114" s="32"/>
      <c r="I114" s="64"/>
      <c r="J114" s="65"/>
      <c r="K114" s="177"/>
    </row>
    <row r="115" ht="18.75" spans="6:11">
      <c r="F115" s="515" t="s">
        <v>181</v>
      </c>
      <c r="G115" s="22"/>
      <c r="H115" s="22"/>
      <c r="I115" s="64"/>
      <c r="J115" s="66">
        <f>J119+J120+J121</f>
        <v>2.039</v>
      </c>
      <c r="K115" s="177"/>
    </row>
    <row r="116" spans="6:11">
      <c r="F116" s="23" t="s">
        <v>176</v>
      </c>
      <c r="G116" s="23"/>
      <c r="H116" s="23"/>
      <c r="I116" s="23"/>
      <c r="J116" s="23"/>
      <c r="K116" s="177"/>
    </row>
    <row r="117" ht="16.5" spans="6:11">
      <c r="F117" s="472" t="s">
        <v>161</v>
      </c>
      <c r="G117" s="22"/>
      <c r="H117" s="22"/>
      <c r="I117" s="64"/>
      <c r="J117" s="65"/>
      <c r="K117" s="177"/>
    </row>
    <row r="118" ht="15.75" spans="6:11">
      <c r="F118" s="473" t="s">
        <v>162</v>
      </c>
      <c r="G118" s="26" t="s">
        <v>163</v>
      </c>
      <c r="H118" s="27" t="s">
        <v>164</v>
      </c>
      <c r="I118" s="64"/>
      <c r="J118" s="65"/>
      <c r="K118" s="177"/>
    </row>
    <row r="119" ht="15.75" spans="6:11">
      <c r="F119" s="474" t="s">
        <v>182</v>
      </c>
      <c r="G119" s="34" t="s">
        <v>172</v>
      </c>
      <c r="H119" s="30">
        <v>45</v>
      </c>
      <c r="I119" s="64"/>
      <c r="J119" s="67">
        <f>J112</f>
        <v>0.23</v>
      </c>
      <c r="K119" s="177"/>
    </row>
    <row r="120" ht="15.75" spans="6:11">
      <c r="F120" s="474" t="s">
        <v>183</v>
      </c>
      <c r="G120" s="29">
        <v>13.5</v>
      </c>
      <c r="H120" s="30">
        <v>13.5</v>
      </c>
      <c r="I120" s="64" t="s">
        <v>184</v>
      </c>
      <c r="J120" s="67">
        <f>G120*I120/1000</f>
        <v>0.621</v>
      </c>
      <c r="K120" s="177"/>
    </row>
    <row r="121" ht="15.75" spans="6:11">
      <c r="F121" s="474" t="s">
        <v>185</v>
      </c>
      <c r="G121" s="29">
        <v>7.2</v>
      </c>
      <c r="H121" s="30">
        <v>6.3</v>
      </c>
      <c r="I121" s="64" t="s">
        <v>186</v>
      </c>
      <c r="J121" s="67">
        <f>G121*I121/1000</f>
        <v>1.188</v>
      </c>
      <c r="K121" s="177"/>
    </row>
    <row r="122" ht="15.75" spans="6:11">
      <c r="F122" s="474" t="s">
        <v>180</v>
      </c>
      <c r="G122" s="29">
        <v>135</v>
      </c>
      <c r="H122" s="30">
        <v>135</v>
      </c>
      <c r="I122" s="64"/>
      <c r="J122" s="67"/>
      <c r="K122" s="177"/>
    </row>
    <row r="123" spans="6:11">
      <c r="F123" s="500"/>
      <c r="G123" s="97"/>
      <c r="H123" s="97"/>
      <c r="I123" s="64"/>
      <c r="J123" s="67"/>
      <c r="K123" s="177"/>
    </row>
    <row r="124" spans="6:11">
      <c r="F124" s="500" t="s">
        <v>203</v>
      </c>
      <c r="G124" s="36">
        <v>30</v>
      </c>
      <c r="H124" s="97">
        <v>30</v>
      </c>
      <c r="I124" s="106" t="s">
        <v>204</v>
      </c>
      <c r="J124" s="67">
        <f>G124*I124/1000</f>
        <v>1.4766</v>
      </c>
      <c r="K124" s="177">
        <f>J124</f>
        <v>1.4766</v>
      </c>
    </row>
    <row r="125" spans="6:11">
      <c r="F125" s="500" t="s">
        <v>214</v>
      </c>
      <c r="G125" s="65">
        <v>5</v>
      </c>
      <c r="H125" s="97">
        <v>5</v>
      </c>
      <c r="I125" s="106" t="s">
        <v>215</v>
      </c>
      <c r="J125" s="67">
        <f>G125*I125/1000</f>
        <v>1.725</v>
      </c>
      <c r="K125" s="177">
        <f>J125</f>
        <v>1.725</v>
      </c>
    </row>
    <row r="126" spans="6:11">
      <c r="F126" s="500" t="s">
        <v>216</v>
      </c>
      <c r="G126" s="65">
        <v>16</v>
      </c>
      <c r="H126" s="97">
        <v>15</v>
      </c>
      <c r="I126" s="106" t="s">
        <v>217</v>
      </c>
      <c r="J126" s="67">
        <f>G126*I126/1000</f>
        <v>6.16</v>
      </c>
      <c r="K126" s="177">
        <f>J126</f>
        <v>6.16</v>
      </c>
    </row>
    <row r="127" spans="6:11">
      <c r="F127" s="500"/>
      <c r="G127" s="65"/>
      <c r="H127" s="97"/>
      <c r="I127" s="106"/>
      <c r="J127" s="67"/>
      <c r="K127" s="177"/>
    </row>
    <row r="130" ht="18.75" spans="6:11">
      <c r="F130" s="459" t="s">
        <v>218</v>
      </c>
      <c r="G130" s="70"/>
      <c r="H130" s="70"/>
      <c r="I130" s="487"/>
      <c r="J130" s="70"/>
      <c r="K130" s="524">
        <f>K138+K147+K159+K161</f>
        <v>9.778036</v>
      </c>
    </row>
    <row r="131" spans="9:11">
      <c r="I131" s="57"/>
      <c r="K131" s="177"/>
    </row>
    <row r="132" spans="9:11">
      <c r="I132" s="57"/>
      <c r="K132" s="177"/>
    </row>
    <row r="133" ht="21" spans="6:11">
      <c r="F133" s="517" t="s">
        <v>219</v>
      </c>
      <c r="G133" s="161"/>
      <c r="H133" s="161"/>
      <c r="I133" s="62"/>
      <c r="J133" s="32"/>
      <c r="K133" s="177"/>
    </row>
    <row r="134" spans="6:11">
      <c r="F134" s="482" t="s">
        <v>220</v>
      </c>
      <c r="G134" s="161"/>
      <c r="H134" s="161"/>
      <c r="I134" s="62"/>
      <c r="J134" s="22"/>
      <c r="K134" s="177"/>
    </row>
    <row r="135" spans="6:11">
      <c r="F135" s="483" t="s">
        <v>191</v>
      </c>
      <c r="G135" s="161"/>
      <c r="H135" s="161"/>
      <c r="I135" s="62"/>
      <c r="J135" s="22"/>
      <c r="K135" s="177"/>
    </row>
    <row r="136" spans="6:11">
      <c r="F136" s="478"/>
      <c r="G136" s="161"/>
      <c r="H136" s="161"/>
      <c r="I136" s="62"/>
      <c r="J136" s="22"/>
      <c r="K136" s="177"/>
    </row>
    <row r="137" spans="6:11">
      <c r="F137" s="484" t="s">
        <v>192</v>
      </c>
      <c r="G137" s="161"/>
      <c r="H137" s="161"/>
      <c r="I137" s="62"/>
      <c r="J137" s="22"/>
      <c r="K137" s="177"/>
    </row>
    <row r="138" ht="16.5" spans="6:11">
      <c r="F138" s="518" t="s">
        <v>161</v>
      </c>
      <c r="G138" s="161"/>
      <c r="H138" s="161"/>
      <c r="I138" s="62"/>
      <c r="J138" s="22"/>
      <c r="K138" s="177">
        <f>J140+J141+J143+J145</f>
        <v>7.685036</v>
      </c>
    </row>
    <row r="139" ht="15.75" spans="6:11">
      <c r="F139" s="519" t="s">
        <v>162</v>
      </c>
      <c r="G139" s="166" t="s">
        <v>163</v>
      </c>
      <c r="H139" s="167" t="s">
        <v>164</v>
      </c>
      <c r="I139" s="62"/>
      <c r="J139" s="22"/>
      <c r="K139" s="177"/>
    </row>
    <row r="140" ht="15.75" spans="6:11">
      <c r="F140" s="520" t="s">
        <v>194</v>
      </c>
      <c r="G140" s="169">
        <v>30.8</v>
      </c>
      <c r="H140" s="170">
        <v>30.8</v>
      </c>
      <c r="I140" s="62">
        <v>31.17</v>
      </c>
      <c r="J140" s="68">
        <f>G140*I140/1000</f>
        <v>0.960036</v>
      </c>
      <c r="K140" s="177"/>
    </row>
    <row r="141" ht="15.75" spans="6:11">
      <c r="F141" s="520" t="s">
        <v>169</v>
      </c>
      <c r="G141" s="169">
        <v>106</v>
      </c>
      <c r="H141" s="170">
        <v>106</v>
      </c>
      <c r="I141" s="62">
        <v>45</v>
      </c>
      <c r="J141" s="68">
        <f>G141*I141/1000</f>
        <v>4.77</v>
      </c>
      <c r="K141" s="177"/>
    </row>
    <row r="142" ht="15.75" spans="6:11">
      <c r="F142" s="520" t="s">
        <v>180</v>
      </c>
      <c r="G142" s="169">
        <v>70</v>
      </c>
      <c r="H142" s="170">
        <v>70</v>
      </c>
      <c r="I142" s="62"/>
      <c r="J142" s="63"/>
      <c r="K142" s="177"/>
    </row>
    <row r="143" ht="15.75" spans="6:11">
      <c r="F143" s="520" t="s">
        <v>183</v>
      </c>
      <c r="G143" s="169">
        <v>5</v>
      </c>
      <c r="H143" s="170">
        <v>5</v>
      </c>
      <c r="I143" s="104">
        <v>46</v>
      </c>
      <c r="J143" s="68">
        <f>G143*I143/1000</f>
        <v>0.23</v>
      </c>
      <c r="K143" s="177"/>
    </row>
    <row r="144" ht="15.75" spans="6:11">
      <c r="F144" s="521" t="s">
        <v>221</v>
      </c>
      <c r="G144" s="172" t="s">
        <v>172</v>
      </c>
      <c r="H144" s="173">
        <v>192</v>
      </c>
      <c r="I144" s="62"/>
      <c r="J144" s="63"/>
      <c r="K144" s="177"/>
    </row>
    <row r="145" ht="15.75" spans="6:11">
      <c r="F145" s="520" t="s">
        <v>173</v>
      </c>
      <c r="G145" s="169">
        <v>5</v>
      </c>
      <c r="H145" s="170">
        <v>5</v>
      </c>
      <c r="I145" s="104">
        <v>345</v>
      </c>
      <c r="J145" s="68">
        <f>G145*I145/1000</f>
        <v>1.725</v>
      </c>
      <c r="K145" s="177"/>
    </row>
    <row r="146" spans="9:11">
      <c r="I146" s="57"/>
      <c r="K146" s="177"/>
    </row>
    <row r="147" ht="21" spans="6:11">
      <c r="F147" s="485" t="s">
        <v>175</v>
      </c>
      <c r="G147" s="22"/>
      <c r="H147" s="22"/>
      <c r="I147" s="106"/>
      <c r="J147" s="66"/>
      <c r="K147" s="177">
        <f>J154+J156</f>
        <v>0.851</v>
      </c>
    </row>
    <row r="148" spans="6:11">
      <c r="F148" s="486" t="s">
        <v>191</v>
      </c>
      <c r="G148" s="22"/>
      <c r="H148" s="22"/>
      <c r="I148" s="106"/>
      <c r="J148" s="65"/>
      <c r="K148" s="177"/>
    </row>
    <row r="149" spans="6:11">
      <c r="F149" s="496"/>
      <c r="G149" s="22"/>
      <c r="H149" s="22"/>
      <c r="I149" s="106"/>
      <c r="J149" s="65"/>
      <c r="K149" s="177"/>
    </row>
    <row r="150" spans="6:11">
      <c r="F150" s="497" t="s">
        <v>192</v>
      </c>
      <c r="G150" s="22"/>
      <c r="H150" s="22"/>
      <c r="I150" s="106"/>
      <c r="J150" s="65"/>
      <c r="K150" s="177"/>
    </row>
    <row r="151" ht="25.5" spans="6:11">
      <c r="F151" s="498" t="s">
        <v>200</v>
      </c>
      <c r="G151" s="22"/>
      <c r="H151" s="22"/>
      <c r="I151" s="106"/>
      <c r="J151" s="65"/>
      <c r="K151" s="177"/>
    </row>
    <row r="152" ht="15.75" spans="6:11">
      <c r="F152" s="472" t="s">
        <v>177</v>
      </c>
      <c r="G152" s="22"/>
      <c r="H152" s="22"/>
      <c r="I152" s="106"/>
      <c r="J152" s="65"/>
      <c r="K152" s="177"/>
    </row>
    <row r="153" spans="6:11">
      <c r="F153" s="499" t="s">
        <v>162</v>
      </c>
      <c r="G153" s="95" t="s">
        <v>163</v>
      </c>
      <c r="H153" s="95" t="s">
        <v>164</v>
      </c>
      <c r="I153" s="106"/>
      <c r="J153" s="65"/>
      <c r="K153" s="177"/>
    </row>
    <row r="154" spans="6:11">
      <c r="F154" s="500" t="s">
        <v>178</v>
      </c>
      <c r="G154" s="97">
        <v>0.5</v>
      </c>
      <c r="H154" s="97">
        <v>0.5</v>
      </c>
      <c r="I154" s="106" t="s">
        <v>179</v>
      </c>
      <c r="J154" s="68">
        <f>G154*I154/1000</f>
        <v>0.23</v>
      </c>
      <c r="K154" s="177"/>
    </row>
    <row r="155" spans="6:11">
      <c r="F155" s="500" t="s">
        <v>180</v>
      </c>
      <c r="G155" s="97">
        <v>54</v>
      </c>
      <c r="H155" s="97">
        <v>54</v>
      </c>
      <c r="I155" s="106"/>
      <c r="J155" s="68"/>
      <c r="K155" s="177"/>
    </row>
    <row r="156" spans="6:11">
      <c r="F156" s="500" t="s">
        <v>183</v>
      </c>
      <c r="G156" s="97">
        <v>13.5</v>
      </c>
      <c r="H156" s="97">
        <v>13.5</v>
      </c>
      <c r="I156" s="106" t="s">
        <v>184</v>
      </c>
      <c r="J156" s="68">
        <f>G156*I156/1000</f>
        <v>0.621</v>
      </c>
      <c r="K156" s="177"/>
    </row>
    <row r="157" spans="6:11">
      <c r="F157" s="500" t="s">
        <v>180</v>
      </c>
      <c r="G157" s="97">
        <v>135</v>
      </c>
      <c r="H157" s="97">
        <v>135</v>
      </c>
      <c r="I157" s="106"/>
      <c r="J157" s="68"/>
      <c r="K157" s="177"/>
    </row>
    <row r="158" ht="15.75" spans="6:11">
      <c r="F158" s="500"/>
      <c r="G158" s="97"/>
      <c r="H158" s="97"/>
      <c r="I158" s="106"/>
      <c r="J158" s="68"/>
      <c r="K158" s="177"/>
    </row>
    <row r="159" ht="13.5" customHeight="1" spans="6:11">
      <c r="F159" s="111"/>
      <c r="G159" s="179"/>
      <c r="H159" s="179"/>
      <c r="I159" s="64"/>
      <c r="J159" s="68"/>
      <c r="K159" s="177"/>
    </row>
    <row r="160" customHeight="1" spans="6:11">
      <c r="F160" s="111"/>
      <c r="G160" s="179"/>
      <c r="H160" s="179"/>
      <c r="I160" s="132"/>
      <c r="J160" s="68"/>
      <c r="K160" s="177"/>
    </row>
    <row r="161" spans="6:11">
      <c r="F161" s="478" t="s">
        <v>51</v>
      </c>
      <c r="G161" s="38">
        <v>30</v>
      </c>
      <c r="H161" s="38">
        <v>30</v>
      </c>
      <c r="I161" s="64" t="s">
        <v>187</v>
      </c>
      <c r="J161" s="66">
        <f>G161*I161/1000</f>
        <v>1.242</v>
      </c>
      <c r="K161" s="489">
        <f>J161</f>
        <v>1.242</v>
      </c>
    </row>
    <row r="162" spans="9:11">
      <c r="I162" s="57"/>
      <c r="K162" s="177"/>
    </row>
    <row r="164" ht="18.75" spans="6:11">
      <c r="F164" s="459" t="s">
        <v>222</v>
      </c>
      <c r="G164" s="70"/>
      <c r="H164" s="70"/>
      <c r="I164" s="487"/>
      <c r="J164" s="70"/>
      <c r="K164" s="524">
        <f>K174+K185+K200</f>
        <v>17.26763</v>
      </c>
    </row>
    <row r="165" spans="9:11">
      <c r="I165" s="57"/>
      <c r="K165" s="177"/>
    </row>
    <row r="166" spans="9:11">
      <c r="I166" s="57"/>
      <c r="K166" s="177"/>
    </row>
    <row r="167" ht="18.75" spans="6:11">
      <c r="F167" s="522" t="s">
        <v>223</v>
      </c>
      <c r="G167" s="161"/>
      <c r="H167" s="161"/>
      <c r="I167" s="62"/>
      <c r="J167" s="32"/>
      <c r="K167" s="182"/>
    </row>
    <row r="168" spans="6:11">
      <c r="F168" s="482" t="s">
        <v>220</v>
      </c>
      <c r="G168" s="161"/>
      <c r="H168" s="161"/>
      <c r="I168" s="62"/>
      <c r="J168" s="22"/>
      <c r="K168" s="177"/>
    </row>
    <row r="169" spans="6:11">
      <c r="F169" s="483" t="s">
        <v>191</v>
      </c>
      <c r="G169" s="161"/>
      <c r="H169" s="161"/>
      <c r="I169" s="62"/>
      <c r="J169" s="22"/>
      <c r="K169" s="177"/>
    </row>
    <row r="170" spans="6:11">
      <c r="F170" s="478"/>
      <c r="G170" s="161"/>
      <c r="H170" s="161"/>
      <c r="I170" s="62"/>
      <c r="J170" s="22"/>
      <c r="K170" s="177"/>
    </row>
    <row r="171" spans="6:11">
      <c r="F171" s="484" t="s">
        <v>192</v>
      </c>
      <c r="G171" s="161"/>
      <c r="H171" s="161"/>
      <c r="I171" s="62"/>
      <c r="J171" s="22"/>
      <c r="K171" s="177"/>
    </row>
    <row r="172" spans="6:11">
      <c r="F172" s="507"/>
      <c r="G172" s="161"/>
      <c r="H172" s="161"/>
      <c r="I172" s="62"/>
      <c r="J172" s="22"/>
      <c r="K172" s="177"/>
    </row>
    <row r="173" ht="42.75" spans="6:11">
      <c r="F173" s="523" t="s">
        <v>224</v>
      </c>
      <c r="G173" s="161"/>
      <c r="H173" s="161"/>
      <c r="I173" s="62"/>
      <c r="J173" s="22"/>
      <c r="K173" s="177"/>
    </row>
    <row r="174" ht="16.5" spans="6:11">
      <c r="F174" s="518" t="s">
        <v>161</v>
      </c>
      <c r="G174" s="161"/>
      <c r="H174" s="161"/>
      <c r="I174" s="62"/>
      <c r="J174" s="22"/>
      <c r="K174" s="177">
        <f>J176+J177+J179+J180+J182</f>
        <v>9.07038</v>
      </c>
    </row>
    <row r="175" ht="15.75" spans="6:11">
      <c r="F175" s="519" t="s">
        <v>162</v>
      </c>
      <c r="G175" s="166" t="s">
        <v>163</v>
      </c>
      <c r="H175" s="167" t="s">
        <v>164</v>
      </c>
      <c r="I175" s="62"/>
      <c r="J175" s="22"/>
      <c r="K175" s="177"/>
    </row>
    <row r="176" ht="15.75" spans="6:11">
      <c r="F176" s="520" t="s">
        <v>225</v>
      </c>
      <c r="G176" s="169">
        <v>43.4</v>
      </c>
      <c r="H176" s="170">
        <v>43.4</v>
      </c>
      <c r="I176" s="62">
        <v>65</v>
      </c>
      <c r="J176" s="67">
        <f>G176*I176/1000</f>
        <v>2.821</v>
      </c>
      <c r="K176" s="177"/>
    </row>
    <row r="177" ht="15.75" spans="6:11">
      <c r="F177" s="520" t="s">
        <v>169</v>
      </c>
      <c r="G177" s="169">
        <v>96</v>
      </c>
      <c r="H177" s="170">
        <v>96</v>
      </c>
      <c r="I177" s="62">
        <v>45</v>
      </c>
      <c r="J177" s="67">
        <f>G177*I177/1000</f>
        <v>4.32</v>
      </c>
      <c r="K177" s="177"/>
    </row>
    <row r="178" ht="15.75" spans="6:11">
      <c r="F178" s="520" t="s">
        <v>180</v>
      </c>
      <c r="G178" s="169">
        <v>63.9</v>
      </c>
      <c r="H178" s="170">
        <v>63.9</v>
      </c>
      <c r="I178" s="62"/>
      <c r="J178" s="197"/>
      <c r="K178" s="177"/>
    </row>
    <row r="179" ht="15.75" spans="6:11">
      <c r="F179" s="520" t="s">
        <v>183</v>
      </c>
      <c r="G179" s="169">
        <v>5.18</v>
      </c>
      <c r="H179" s="170">
        <v>5.18</v>
      </c>
      <c r="I179" s="104">
        <v>46</v>
      </c>
      <c r="J179" s="67">
        <f>G179*I179/1000</f>
        <v>0.23828</v>
      </c>
      <c r="K179" s="177"/>
    </row>
    <row r="180" ht="15.75" spans="6:11">
      <c r="F180" s="520" t="s">
        <v>212</v>
      </c>
      <c r="G180" s="169">
        <v>0.5</v>
      </c>
      <c r="H180" s="170">
        <v>0.5</v>
      </c>
      <c r="I180" s="62">
        <v>15</v>
      </c>
      <c r="J180" s="67">
        <f>G180*I180/1000</f>
        <v>0.0075</v>
      </c>
      <c r="K180" s="177"/>
    </row>
    <row r="181" ht="15.75" spans="6:11">
      <c r="F181" s="521" t="s">
        <v>226</v>
      </c>
      <c r="G181" s="172" t="s">
        <v>172</v>
      </c>
      <c r="H181" s="173">
        <v>195</v>
      </c>
      <c r="I181" s="62"/>
      <c r="J181" s="197"/>
      <c r="K181" s="177"/>
    </row>
    <row r="182" ht="15.75" spans="6:11">
      <c r="F182" s="520" t="s">
        <v>173</v>
      </c>
      <c r="G182" s="169">
        <v>4.88</v>
      </c>
      <c r="H182" s="170">
        <v>4.88</v>
      </c>
      <c r="I182" s="104">
        <v>345</v>
      </c>
      <c r="J182" s="67">
        <f>G182*I182/1000</f>
        <v>1.6836</v>
      </c>
      <c r="K182" s="177"/>
    </row>
    <row r="183" spans="6:11">
      <c r="F183" s="496"/>
      <c r="G183" s="22"/>
      <c r="H183" s="22"/>
      <c r="I183" s="62"/>
      <c r="J183" s="22"/>
      <c r="K183" s="177"/>
    </row>
    <row r="184" ht="21" spans="6:11">
      <c r="F184" s="471" t="s">
        <v>175</v>
      </c>
      <c r="G184" s="22"/>
      <c r="H184" s="22"/>
      <c r="I184" s="64"/>
      <c r="J184" s="65"/>
      <c r="K184" s="177"/>
    </row>
    <row r="185" spans="6:11">
      <c r="F185" s="23" t="s">
        <v>176</v>
      </c>
      <c r="G185" s="23"/>
      <c r="H185" s="23"/>
      <c r="I185" s="23"/>
      <c r="J185" s="23"/>
      <c r="K185" s="177">
        <f>J191</f>
        <v>2.039</v>
      </c>
    </row>
    <row r="186" ht="16.5" spans="6:11">
      <c r="F186" s="472" t="s">
        <v>177</v>
      </c>
      <c r="G186" s="22"/>
      <c r="H186" s="22"/>
      <c r="I186" s="64"/>
      <c r="J186" s="65"/>
      <c r="K186" s="177"/>
    </row>
    <row r="187" ht="15.75" spans="6:11">
      <c r="F187" s="473" t="s">
        <v>162</v>
      </c>
      <c r="G187" s="26" t="s">
        <v>163</v>
      </c>
      <c r="H187" s="27" t="s">
        <v>164</v>
      </c>
      <c r="I187" s="64"/>
      <c r="J187" s="65"/>
      <c r="K187" s="177"/>
    </row>
    <row r="188" ht="15.75" spans="6:11">
      <c r="F188" s="474" t="s">
        <v>178</v>
      </c>
      <c r="G188" s="29">
        <v>0.5</v>
      </c>
      <c r="H188" s="30">
        <v>0.5</v>
      </c>
      <c r="I188" s="64" t="s">
        <v>179</v>
      </c>
      <c r="J188" s="66">
        <f>G188*I188/1000</f>
        <v>0.23</v>
      </c>
      <c r="K188" s="177"/>
    </row>
    <row r="189" ht="15.75" spans="6:11">
      <c r="F189" s="474" t="s">
        <v>180</v>
      </c>
      <c r="G189" s="29">
        <v>54</v>
      </c>
      <c r="H189" s="30">
        <v>54</v>
      </c>
      <c r="I189" s="64"/>
      <c r="J189" s="65"/>
      <c r="K189" s="177"/>
    </row>
    <row r="190" spans="6:11">
      <c r="F190" s="475"/>
      <c r="G190" s="32"/>
      <c r="H190" s="32"/>
      <c r="I190" s="64"/>
      <c r="J190" s="65"/>
      <c r="K190" s="177"/>
    </row>
    <row r="191" ht="18.75" spans="6:11">
      <c r="F191" s="515" t="s">
        <v>181</v>
      </c>
      <c r="G191" s="22"/>
      <c r="H191" s="22"/>
      <c r="I191" s="64"/>
      <c r="J191" s="66">
        <f>J195+J196+J197</f>
        <v>2.039</v>
      </c>
      <c r="K191" s="177"/>
    </row>
    <row r="192" spans="6:11">
      <c r="F192" s="23" t="s">
        <v>176</v>
      </c>
      <c r="G192" s="23"/>
      <c r="H192" s="23"/>
      <c r="I192" s="23"/>
      <c r="J192" s="23"/>
      <c r="K192" s="177"/>
    </row>
    <row r="193" ht="16.5" spans="6:11">
      <c r="F193" s="472" t="s">
        <v>161</v>
      </c>
      <c r="G193" s="22"/>
      <c r="H193" s="22"/>
      <c r="I193" s="64"/>
      <c r="J193" s="65"/>
      <c r="K193" s="177"/>
    </row>
    <row r="194" ht="15.75" spans="6:11">
      <c r="F194" s="473" t="s">
        <v>162</v>
      </c>
      <c r="G194" s="26" t="s">
        <v>163</v>
      </c>
      <c r="H194" s="27" t="s">
        <v>164</v>
      </c>
      <c r="I194" s="64"/>
      <c r="J194" s="65"/>
      <c r="K194" s="177"/>
    </row>
    <row r="195" ht="15.75" spans="6:11">
      <c r="F195" s="474" t="s">
        <v>182</v>
      </c>
      <c r="G195" s="34" t="s">
        <v>172</v>
      </c>
      <c r="H195" s="30">
        <v>45</v>
      </c>
      <c r="I195" s="64"/>
      <c r="J195" s="66">
        <f>J188</f>
        <v>0.23</v>
      </c>
      <c r="K195" s="177"/>
    </row>
    <row r="196" ht="15.75" spans="6:11">
      <c r="F196" s="474" t="s">
        <v>183</v>
      </c>
      <c r="G196" s="29">
        <v>13.5</v>
      </c>
      <c r="H196" s="30">
        <v>13.5</v>
      </c>
      <c r="I196" s="64" t="s">
        <v>184</v>
      </c>
      <c r="J196" s="66">
        <f>G196*I196/1000</f>
        <v>0.621</v>
      </c>
      <c r="K196" s="177"/>
    </row>
    <row r="197" ht="15.75" spans="6:11">
      <c r="F197" s="474" t="s">
        <v>185</v>
      </c>
      <c r="G197" s="29">
        <v>7.2</v>
      </c>
      <c r="H197" s="30">
        <v>6.3</v>
      </c>
      <c r="I197" s="64" t="s">
        <v>186</v>
      </c>
      <c r="J197" s="66">
        <f>G197*I197/1000</f>
        <v>1.188</v>
      </c>
      <c r="K197" s="177"/>
    </row>
    <row r="198" ht="15.75" spans="6:11">
      <c r="F198" s="474" t="s">
        <v>180</v>
      </c>
      <c r="G198" s="29">
        <v>135</v>
      </c>
      <c r="H198" s="30">
        <v>135</v>
      </c>
      <c r="I198" s="64"/>
      <c r="J198" s="65"/>
      <c r="K198" s="177"/>
    </row>
    <row r="199" spans="9:11">
      <c r="I199" s="57"/>
      <c r="K199" s="177"/>
    </row>
    <row r="200" ht="18.75" spans="6:11">
      <c r="F200" s="107" t="s">
        <v>201</v>
      </c>
      <c r="J200" s="68"/>
      <c r="K200" s="177">
        <f>K211+K213</f>
        <v>6.15825</v>
      </c>
    </row>
    <row r="201" spans="6:11">
      <c r="F201" s="525" t="s">
        <v>154</v>
      </c>
      <c r="J201" s="68"/>
      <c r="K201" s="177"/>
    </row>
    <row r="202" spans="6:11">
      <c r="F202" s="525"/>
      <c r="I202" s="132"/>
      <c r="J202" s="68"/>
      <c r="K202" s="177"/>
    </row>
    <row r="203" spans="6:11">
      <c r="F203" s="526" t="s">
        <v>155</v>
      </c>
      <c r="I203" s="132"/>
      <c r="J203" s="68"/>
      <c r="K203" s="177"/>
    </row>
    <row r="204" spans="6:11">
      <c r="F204" s="188" t="s">
        <v>156</v>
      </c>
      <c r="I204" s="132"/>
      <c r="J204" s="68"/>
      <c r="K204" s="177"/>
    </row>
    <row r="205" spans="6:11">
      <c r="F205" s="188" t="s">
        <v>157</v>
      </c>
      <c r="I205" s="132"/>
      <c r="J205" s="68"/>
      <c r="K205" s="177"/>
    </row>
    <row r="206" spans="6:11">
      <c r="F206" s="464"/>
      <c r="I206" s="132"/>
      <c r="J206" s="68"/>
      <c r="K206" s="177"/>
    </row>
    <row r="207" ht="30" spans="6:11">
      <c r="F207" s="527" t="s">
        <v>227</v>
      </c>
      <c r="I207" s="132"/>
      <c r="J207" s="68"/>
      <c r="K207" s="177"/>
    </row>
    <row r="208" spans="6:11">
      <c r="F208" s="191" t="s">
        <v>228</v>
      </c>
      <c r="I208" s="132"/>
      <c r="J208" s="68"/>
      <c r="K208" s="177"/>
    </row>
    <row r="209" ht="16.5" spans="6:11">
      <c r="F209" s="192" t="s">
        <v>177</v>
      </c>
      <c r="I209" s="132"/>
      <c r="J209" s="68"/>
      <c r="K209" s="177"/>
    </row>
    <row r="210" ht="15.75" spans="6:11">
      <c r="F210" s="108" t="s">
        <v>162</v>
      </c>
      <c r="G210" s="501" t="s">
        <v>163</v>
      </c>
      <c r="H210" s="502" t="s">
        <v>164</v>
      </c>
      <c r="I210" s="132"/>
      <c r="J210" s="68"/>
      <c r="K210" s="177"/>
    </row>
    <row r="211" ht="15.75" spans="6:11">
      <c r="F211" s="111" t="s">
        <v>173</v>
      </c>
      <c r="G211" s="179">
        <v>12.5</v>
      </c>
      <c r="H211" s="503">
        <v>12.5</v>
      </c>
      <c r="I211" s="132">
        <v>345</v>
      </c>
      <c r="J211" s="68">
        <f>G211*I211/1000</f>
        <v>4.3125</v>
      </c>
      <c r="K211" s="177">
        <f>J211</f>
        <v>4.3125</v>
      </c>
    </row>
    <row r="212" ht="15.75" spans="6:11">
      <c r="F212" s="111" t="s">
        <v>202</v>
      </c>
      <c r="G212" s="179">
        <v>12.5</v>
      </c>
      <c r="H212" s="503">
        <v>12.5</v>
      </c>
      <c r="I212" s="132"/>
      <c r="J212" s="68"/>
      <c r="K212" s="177"/>
    </row>
    <row r="213" ht="15.75" spans="6:11">
      <c r="F213" s="111" t="s">
        <v>203</v>
      </c>
      <c r="G213" s="179">
        <v>37.5</v>
      </c>
      <c r="H213" s="179">
        <v>37.5</v>
      </c>
      <c r="I213" s="64" t="s">
        <v>204</v>
      </c>
      <c r="J213" s="68">
        <f>G213*I213/1000</f>
        <v>1.84575</v>
      </c>
      <c r="K213" s="177">
        <f>J213</f>
        <v>1.84575</v>
      </c>
    </row>
    <row r="214" ht="15.75" spans="6:11">
      <c r="F214" s="111" t="s">
        <v>205</v>
      </c>
      <c r="G214" s="179">
        <v>37.5</v>
      </c>
      <c r="H214" s="179">
        <v>37.5</v>
      </c>
      <c r="I214" s="132"/>
      <c r="J214" s="68"/>
      <c r="K214" s="177"/>
    </row>
    <row r="215" spans="9:11">
      <c r="I215" s="57"/>
      <c r="K215" s="177"/>
    </row>
    <row r="216" spans="9:11">
      <c r="I216" s="57"/>
      <c r="K216" s="177"/>
    </row>
    <row r="218" ht="18.75" spans="6:11">
      <c r="F218" s="459" t="s">
        <v>229</v>
      </c>
      <c r="G218" s="70"/>
      <c r="H218" s="70"/>
      <c r="I218" s="487"/>
      <c r="J218" s="70"/>
      <c r="K218" s="524">
        <f>K227+K240+K243+K250+K251</f>
        <v>52.0488817213115</v>
      </c>
    </row>
    <row r="219" spans="9:11">
      <c r="I219" s="57"/>
      <c r="K219" s="177"/>
    </row>
    <row r="220" ht="29.25" spans="6:11">
      <c r="F220" s="460" t="s">
        <v>230</v>
      </c>
      <c r="I220" s="57"/>
      <c r="K220" s="177"/>
    </row>
    <row r="221" spans="6:11">
      <c r="F221" s="461" t="s">
        <v>154</v>
      </c>
      <c r="I221" s="57"/>
      <c r="K221" s="177"/>
    </row>
    <row r="222" spans="9:11">
      <c r="I222" s="57"/>
      <c r="K222" s="177"/>
    </row>
    <row r="223" spans="6:11">
      <c r="F223" s="462" t="s">
        <v>155</v>
      </c>
      <c r="I223" s="57"/>
      <c r="K223" s="177"/>
    </row>
    <row r="224" spans="6:11">
      <c r="F224" s="463" t="s">
        <v>156</v>
      </c>
      <c r="I224" s="57"/>
      <c r="K224" s="177"/>
    </row>
    <row r="225" spans="6:11">
      <c r="F225" s="463" t="s">
        <v>157</v>
      </c>
      <c r="I225" s="57"/>
      <c r="K225" s="177"/>
    </row>
    <row r="226" spans="6:11">
      <c r="F226" s="466" t="s">
        <v>231</v>
      </c>
      <c r="I226" s="57"/>
      <c r="K226" s="177"/>
    </row>
    <row r="227" ht="16.5" spans="6:11">
      <c r="F227" s="467" t="s">
        <v>161</v>
      </c>
      <c r="I227" s="57"/>
      <c r="J227" s="53"/>
      <c r="K227" s="177">
        <f>J229+J230+J231+J232+J233+J234+J235+J236+J237+J238</f>
        <v>47.447685</v>
      </c>
    </row>
    <row r="228" ht="15.75" spans="6:11">
      <c r="F228" s="468" t="s">
        <v>162</v>
      </c>
      <c r="G228" s="12" t="s">
        <v>163</v>
      </c>
      <c r="H228" s="13" t="s">
        <v>164</v>
      </c>
      <c r="I228" s="99" t="s">
        <v>165</v>
      </c>
      <c r="J228" s="100" t="s">
        <v>166</v>
      </c>
      <c r="K228" s="177"/>
    </row>
    <row r="229" ht="15.75" spans="5:11">
      <c r="E229" s="161"/>
      <c r="F229" s="528" t="s">
        <v>193</v>
      </c>
      <c r="G229" s="15">
        <v>188</v>
      </c>
      <c r="H229" s="16">
        <v>186</v>
      </c>
      <c r="I229" s="101">
        <v>206.51</v>
      </c>
      <c r="J229" s="102">
        <f>I229*G229/1000</f>
        <v>38.82388</v>
      </c>
      <c r="K229" s="177"/>
    </row>
    <row r="230" ht="15.75" spans="5:11">
      <c r="E230" s="161"/>
      <c r="F230" s="528" t="s">
        <v>194</v>
      </c>
      <c r="G230" s="15">
        <v>12.9</v>
      </c>
      <c r="H230" s="16">
        <v>12.9</v>
      </c>
      <c r="I230" s="103">
        <v>29</v>
      </c>
      <c r="J230" s="102">
        <f t="shared" ref="J230:J232" si="1">I230*G230/1000</f>
        <v>0.3741</v>
      </c>
      <c r="K230" s="177"/>
    </row>
    <row r="231" ht="15.75" spans="5:11">
      <c r="E231" s="161"/>
      <c r="F231" s="528" t="s">
        <v>180</v>
      </c>
      <c r="G231" s="15">
        <v>48</v>
      </c>
      <c r="H231" s="16">
        <v>48</v>
      </c>
      <c r="I231" s="62"/>
      <c r="J231" s="102">
        <f t="shared" si="1"/>
        <v>0</v>
      </c>
      <c r="K231" s="177"/>
    </row>
    <row r="232" ht="15.75" spans="5:11">
      <c r="E232" s="161"/>
      <c r="F232" s="528" t="s">
        <v>232</v>
      </c>
      <c r="G232" s="15">
        <v>48</v>
      </c>
      <c r="H232" s="16">
        <v>48</v>
      </c>
      <c r="I232" s="104">
        <v>45</v>
      </c>
      <c r="J232" s="102">
        <f t="shared" si="1"/>
        <v>2.16</v>
      </c>
      <c r="K232" s="177"/>
    </row>
    <row r="233" ht="15.75" spans="5:11">
      <c r="E233" s="161"/>
      <c r="F233" s="528" t="s">
        <v>167</v>
      </c>
      <c r="G233" s="15">
        <v>6</v>
      </c>
      <c r="H233" s="16">
        <v>6</v>
      </c>
      <c r="I233" s="104">
        <v>5.67</v>
      </c>
      <c r="J233" s="102">
        <f>G233/40*5.2</f>
        <v>0.78</v>
      </c>
      <c r="K233" s="177"/>
    </row>
    <row r="234" ht="15.75" spans="5:11">
      <c r="E234" s="161"/>
      <c r="F234" s="528" t="s">
        <v>183</v>
      </c>
      <c r="G234" s="15">
        <v>12.9</v>
      </c>
      <c r="H234" s="16">
        <v>12.9</v>
      </c>
      <c r="I234" s="104">
        <v>46</v>
      </c>
      <c r="J234" s="102">
        <f t="shared" ref="J234" si="2">I234*G234/1000</f>
        <v>0.5934</v>
      </c>
      <c r="K234" s="177"/>
    </row>
    <row r="235" ht="15.75" spans="5:11">
      <c r="E235" s="161"/>
      <c r="F235" s="528" t="s">
        <v>195</v>
      </c>
      <c r="G235" s="15">
        <v>0.02</v>
      </c>
      <c r="H235" s="16">
        <v>0.02</v>
      </c>
      <c r="I235" s="104">
        <v>1.33</v>
      </c>
      <c r="J235" s="102">
        <f>I235*H235</f>
        <v>0.0266</v>
      </c>
      <c r="K235" s="177"/>
    </row>
    <row r="236" ht="15.75" spans="5:11">
      <c r="E236" s="161"/>
      <c r="F236" s="528" t="s">
        <v>233</v>
      </c>
      <c r="G236" s="15">
        <v>6.94</v>
      </c>
      <c r="H236" s="16">
        <v>6.94</v>
      </c>
      <c r="I236" s="104">
        <v>135.75</v>
      </c>
      <c r="J236" s="102">
        <f t="shared" ref="J236:J238" si="3">I236*G236/1000</f>
        <v>0.942105</v>
      </c>
      <c r="K236" s="177"/>
    </row>
    <row r="237" ht="15.75" spans="5:11">
      <c r="E237" s="161"/>
      <c r="F237" s="528" t="s">
        <v>234</v>
      </c>
      <c r="G237" s="15">
        <v>6.94</v>
      </c>
      <c r="H237" s="16">
        <v>6.94</v>
      </c>
      <c r="I237" s="104">
        <v>195</v>
      </c>
      <c r="J237" s="67">
        <f t="shared" si="3"/>
        <v>1.3533</v>
      </c>
      <c r="K237" s="177"/>
    </row>
    <row r="238" ht="15.75" spans="5:11">
      <c r="E238" s="161"/>
      <c r="F238" s="528" t="s">
        <v>173</v>
      </c>
      <c r="G238" s="15">
        <v>6.94</v>
      </c>
      <c r="H238" s="16">
        <v>6.94</v>
      </c>
      <c r="I238" s="62">
        <v>345</v>
      </c>
      <c r="J238" s="67">
        <f t="shared" si="3"/>
        <v>2.3943</v>
      </c>
      <c r="K238" s="177"/>
    </row>
    <row r="239" spans="9:11">
      <c r="I239" s="57"/>
      <c r="K239" s="177"/>
    </row>
    <row r="240" spans="6:11">
      <c r="F240" s="261" t="s">
        <v>199</v>
      </c>
      <c r="H240" s="52">
        <v>30</v>
      </c>
      <c r="I240" s="57">
        <v>51</v>
      </c>
      <c r="J240" s="53">
        <f>I240/0.61/1000*H240</f>
        <v>2.50819672131148</v>
      </c>
      <c r="K240" s="177">
        <f>J240</f>
        <v>2.50819672131148</v>
      </c>
    </row>
    <row r="241" spans="9:11">
      <c r="I241" s="57"/>
      <c r="K241" s="177"/>
    </row>
    <row r="242" ht="21" spans="6:11">
      <c r="F242" s="471" t="s">
        <v>175</v>
      </c>
      <c r="G242" s="22"/>
      <c r="H242" s="22"/>
      <c r="I242" s="64"/>
      <c r="J242" s="65"/>
      <c r="K242" s="177"/>
    </row>
    <row r="243" spans="6:11">
      <c r="F243" s="23" t="s">
        <v>176</v>
      </c>
      <c r="G243" s="23"/>
      <c r="H243" s="23"/>
      <c r="I243" s="23"/>
      <c r="J243" s="23"/>
      <c r="K243" s="177">
        <f>K246+K248</f>
        <v>0.851</v>
      </c>
    </row>
    <row r="244" ht="16.5" spans="6:11">
      <c r="F244" s="472" t="s">
        <v>177</v>
      </c>
      <c r="G244" s="22"/>
      <c r="H244" s="22"/>
      <c r="I244" s="64"/>
      <c r="J244" s="65"/>
      <c r="K244" s="177"/>
    </row>
    <row r="245" ht="15.75" spans="6:11">
      <c r="F245" s="473" t="s">
        <v>162</v>
      </c>
      <c r="G245" s="26" t="s">
        <v>163</v>
      </c>
      <c r="H245" s="27" t="s">
        <v>164</v>
      </c>
      <c r="I245" s="64"/>
      <c r="J245" s="65"/>
      <c r="K245" s="177"/>
    </row>
    <row r="246" ht="15.75" spans="6:11">
      <c r="F246" s="474" t="s">
        <v>178</v>
      </c>
      <c r="G246" s="29">
        <v>0.5</v>
      </c>
      <c r="H246" s="30">
        <v>0.5</v>
      </c>
      <c r="I246" s="64" t="s">
        <v>179</v>
      </c>
      <c r="J246" s="66">
        <f>G246*I246/1000</f>
        <v>0.23</v>
      </c>
      <c r="K246" s="177">
        <f>J246</f>
        <v>0.23</v>
      </c>
    </row>
    <row r="247" ht="15.75" spans="6:11">
      <c r="F247" s="474" t="s">
        <v>180</v>
      </c>
      <c r="G247" s="29">
        <v>54</v>
      </c>
      <c r="H247" s="30">
        <v>54</v>
      </c>
      <c r="I247" s="64"/>
      <c r="J247" s="65"/>
      <c r="K247" s="177"/>
    </row>
    <row r="248" ht="15.75" spans="6:11">
      <c r="F248" s="474" t="s">
        <v>183</v>
      </c>
      <c r="G248" s="29">
        <v>13.5</v>
      </c>
      <c r="H248" s="30">
        <v>13.5</v>
      </c>
      <c r="I248" s="64" t="s">
        <v>184</v>
      </c>
      <c r="J248" s="66">
        <f>G248*I248/1000</f>
        <v>0.621</v>
      </c>
      <c r="K248" s="177">
        <f>J248</f>
        <v>0.621</v>
      </c>
    </row>
    <row r="249" ht="15.75" spans="6:11">
      <c r="F249" s="474" t="s">
        <v>180</v>
      </c>
      <c r="G249" s="29">
        <v>135</v>
      </c>
      <c r="H249" s="30">
        <v>135</v>
      </c>
      <c r="I249" s="64"/>
      <c r="J249" s="65"/>
      <c r="K249" s="177"/>
    </row>
    <row r="250" spans="8:11">
      <c r="H250" s="52"/>
      <c r="I250" s="57"/>
      <c r="J250" s="53">
        <f>I250/0.61/1000*H250</f>
        <v>0</v>
      </c>
      <c r="K250" s="177">
        <f>J250</f>
        <v>0</v>
      </c>
    </row>
    <row r="251" spans="6:11">
      <c r="F251" s="478" t="s">
        <v>51</v>
      </c>
      <c r="G251" s="38">
        <v>30</v>
      </c>
      <c r="H251" s="38">
        <v>30</v>
      </c>
      <c r="I251" s="64" t="s">
        <v>187</v>
      </c>
      <c r="J251" s="66">
        <f>G251*I251/1000</f>
        <v>1.242</v>
      </c>
      <c r="K251" s="489">
        <f>J251</f>
        <v>1.242</v>
      </c>
    </row>
    <row r="254" ht="15.75" spans="6:11">
      <c r="F254" s="479" t="s">
        <v>235</v>
      </c>
      <c r="G254" s="70"/>
      <c r="H254" s="70"/>
      <c r="I254" s="487"/>
      <c r="J254" s="490"/>
      <c r="K254" s="488">
        <f>K261+K270+K279+K280+K281</f>
        <v>19.4372</v>
      </c>
    </row>
    <row r="255" spans="9:11">
      <c r="I255" s="57"/>
      <c r="K255" s="177"/>
    </row>
    <row r="256" ht="18.75" spans="6:11">
      <c r="F256" s="522" t="s">
        <v>236</v>
      </c>
      <c r="G256" s="161"/>
      <c r="H256" s="161"/>
      <c r="I256" s="62"/>
      <c r="J256" s="22"/>
      <c r="K256" s="182"/>
    </row>
    <row r="257" spans="6:11">
      <c r="F257" s="482" t="s">
        <v>220</v>
      </c>
      <c r="G257" s="161"/>
      <c r="H257" s="161"/>
      <c r="I257" s="62"/>
      <c r="J257" s="22"/>
      <c r="K257" s="182"/>
    </row>
    <row r="258" spans="6:11">
      <c r="F258" s="483" t="s">
        <v>191</v>
      </c>
      <c r="G258" s="161"/>
      <c r="H258" s="161"/>
      <c r="I258" s="62"/>
      <c r="J258" s="22"/>
      <c r="K258" s="182"/>
    </row>
    <row r="259" spans="6:11">
      <c r="F259" s="478"/>
      <c r="G259" s="161"/>
      <c r="H259" s="161"/>
      <c r="I259" s="62"/>
      <c r="J259" s="22"/>
      <c r="K259" s="182"/>
    </row>
    <row r="260" spans="6:11">
      <c r="F260" s="484" t="s">
        <v>192</v>
      </c>
      <c r="G260" s="161"/>
      <c r="H260" s="161"/>
      <c r="I260" s="62"/>
      <c r="J260" s="22"/>
      <c r="K260" s="177"/>
    </row>
    <row r="261" ht="16.5" spans="6:11">
      <c r="F261" s="518" t="s">
        <v>161</v>
      </c>
      <c r="G261" s="161"/>
      <c r="H261" s="161"/>
      <c r="I261" s="62"/>
      <c r="J261" s="22"/>
      <c r="K261" s="177">
        <f>J263+J265+J266+J268</f>
        <v>8.0366</v>
      </c>
    </row>
    <row r="262" ht="15.75" spans="6:11">
      <c r="F262" s="519" t="s">
        <v>162</v>
      </c>
      <c r="G262" s="166" t="s">
        <v>163</v>
      </c>
      <c r="H262" s="167" t="s">
        <v>164</v>
      </c>
      <c r="I262" s="62"/>
      <c r="J262" s="22"/>
      <c r="K262" s="177"/>
    </row>
    <row r="263" ht="15.75" spans="6:11">
      <c r="F263" s="520" t="s">
        <v>237</v>
      </c>
      <c r="G263" s="169">
        <v>40</v>
      </c>
      <c r="H263" s="170">
        <v>40</v>
      </c>
      <c r="I263" s="62">
        <v>26.04</v>
      </c>
      <c r="J263" s="67">
        <f>G263*I263/1000</f>
        <v>1.0416</v>
      </c>
      <c r="K263" s="177"/>
    </row>
    <row r="264" ht="15.75" spans="6:11">
      <c r="F264" s="520" t="s">
        <v>180</v>
      </c>
      <c r="G264" s="169">
        <v>56</v>
      </c>
      <c r="H264" s="170">
        <v>56</v>
      </c>
      <c r="I264" s="62"/>
      <c r="J264" s="197"/>
      <c r="K264" s="177"/>
    </row>
    <row r="265" ht="15.75" spans="6:11">
      <c r="F265" s="520" t="s">
        <v>169</v>
      </c>
      <c r="G265" s="169">
        <v>112</v>
      </c>
      <c r="H265" s="170">
        <v>112</v>
      </c>
      <c r="I265" s="62">
        <v>45</v>
      </c>
      <c r="J265" s="67">
        <f>G265*I265/1000</f>
        <v>5.04</v>
      </c>
      <c r="K265" s="177"/>
    </row>
    <row r="266" ht="15.75" spans="6:11">
      <c r="F266" s="520" t="s">
        <v>183</v>
      </c>
      <c r="G266" s="169">
        <v>5</v>
      </c>
      <c r="H266" s="170">
        <v>5</v>
      </c>
      <c r="I266" s="62">
        <v>46</v>
      </c>
      <c r="J266" s="67">
        <f>G266*I266/1000</f>
        <v>0.23</v>
      </c>
      <c r="K266" s="177"/>
    </row>
    <row r="267" ht="15.75" spans="6:11">
      <c r="F267" s="521" t="s">
        <v>238</v>
      </c>
      <c r="G267" s="172" t="s">
        <v>172</v>
      </c>
      <c r="H267" s="173">
        <v>192</v>
      </c>
      <c r="I267" s="62"/>
      <c r="J267" s="197"/>
      <c r="K267" s="177"/>
    </row>
    <row r="268" ht="15.75" spans="6:11">
      <c r="F268" s="520" t="s">
        <v>173</v>
      </c>
      <c r="G268" s="169">
        <v>5</v>
      </c>
      <c r="H268" s="170">
        <v>5</v>
      </c>
      <c r="I268" s="62">
        <v>345</v>
      </c>
      <c r="J268" s="67">
        <f>G268*I268/1000</f>
        <v>1.725</v>
      </c>
      <c r="K268" s="177"/>
    </row>
    <row r="269" spans="9:11">
      <c r="I269" s="57"/>
      <c r="K269" s="177"/>
    </row>
    <row r="270" ht="18.75" spans="6:11">
      <c r="F270" s="515" t="s">
        <v>181</v>
      </c>
      <c r="G270" s="22"/>
      <c r="H270" s="22"/>
      <c r="I270" s="64"/>
      <c r="J270" s="66">
        <f>J274+J275+J276</f>
        <v>2.039</v>
      </c>
      <c r="K270" s="177">
        <f>K274+K275+K276</f>
        <v>2.039</v>
      </c>
    </row>
    <row r="271" spans="6:11">
      <c r="F271" s="23" t="s">
        <v>176</v>
      </c>
      <c r="G271" s="23"/>
      <c r="H271" s="23"/>
      <c r="I271" s="23"/>
      <c r="J271" s="23"/>
      <c r="K271" s="177"/>
    </row>
    <row r="272" ht="16.5" spans="6:11">
      <c r="F272" s="472" t="s">
        <v>161</v>
      </c>
      <c r="G272" s="22"/>
      <c r="H272" s="22"/>
      <c r="I272" s="64"/>
      <c r="J272" s="65"/>
      <c r="K272" s="177"/>
    </row>
    <row r="273" ht="15.75" spans="6:11">
      <c r="F273" s="473" t="s">
        <v>162</v>
      </c>
      <c r="G273" s="26" t="s">
        <v>163</v>
      </c>
      <c r="H273" s="27" t="s">
        <v>164</v>
      </c>
      <c r="I273" s="64"/>
      <c r="J273" s="65"/>
      <c r="K273" s="177"/>
    </row>
    <row r="274" ht="15.75" spans="6:11">
      <c r="F274" s="474" t="s">
        <v>178</v>
      </c>
      <c r="G274" s="29">
        <v>0.5</v>
      </c>
      <c r="H274" s="30">
        <v>0.5</v>
      </c>
      <c r="I274" s="64" t="s">
        <v>179</v>
      </c>
      <c r="J274" s="66">
        <f>G274*I274/1000</f>
        <v>0.23</v>
      </c>
      <c r="K274" s="177">
        <f>J274</f>
        <v>0.23</v>
      </c>
    </row>
    <row r="275" ht="15.75" spans="6:11">
      <c r="F275" s="474" t="s">
        <v>183</v>
      </c>
      <c r="G275" s="29">
        <v>13.5</v>
      </c>
      <c r="H275" s="30">
        <v>13.5</v>
      </c>
      <c r="I275" s="64" t="s">
        <v>184</v>
      </c>
      <c r="J275" s="66">
        <f>G275*I275/1000</f>
        <v>0.621</v>
      </c>
      <c r="K275" s="177">
        <f>J275</f>
        <v>0.621</v>
      </c>
    </row>
    <row r="276" ht="15.75" spans="6:11">
      <c r="F276" s="474" t="s">
        <v>185</v>
      </c>
      <c r="G276" s="29">
        <v>7.2</v>
      </c>
      <c r="H276" s="30">
        <v>6.3</v>
      </c>
      <c r="I276" s="64" t="s">
        <v>186</v>
      </c>
      <c r="J276" s="66">
        <f>G276*I276/1000</f>
        <v>1.188</v>
      </c>
      <c r="K276" s="177">
        <f>J276</f>
        <v>1.188</v>
      </c>
    </row>
    <row r="277" ht="15.75" spans="6:11">
      <c r="F277" s="474" t="s">
        <v>180</v>
      </c>
      <c r="G277" s="29">
        <v>135</v>
      </c>
      <c r="H277" s="30">
        <v>135</v>
      </c>
      <c r="I277" s="64"/>
      <c r="J277" s="65"/>
      <c r="K277" s="177"/>
    </row>
    <row r="278" spans="6:11">
      <c r="F278" s="500"/>
      <c r="G278" s="97"/>
      <c r="H278" s="97"/>
      <c r="I278" s="106"/>
      <c r="J278" s="65"/>
      <c r="K278" s="177"/>
    </row>
    <row r="279" spans="6:11">
      <c r="F279" s="500" t="s">
        <v>203</v>
      </c>
      <c r="G279" s="36">
        <v>30</v>
      </c>
      <c r="H279" s="97">
        <v>30</v>
      </c>
      <c r="I279" s="106" t="s">
        <v>204</v>
      </c>
      <c r="J279" s="67">
        <f>G279*I279/1000</f>
        <v>1.4766</v>
      </c>
      <c r="K279" s="177">
        <f t="shared" ref="K279:K281" si="4">J279</f>
        <v>1.4766</v>
      </c>
    </row>
    <row r="280" spans="6:11">
      <c r="F280" s="500" t="s">
        <v>214</v>
      </c>
      <c r="G280" s="65">
        <v>5</v>
      </c>
      <c r="H280" s="97">
        <v>5</v>
      </c>
      <c r="I280" s="106" t="s">
        <v>215</v>
      </c>
      <c r="J280" s="67">
        <f>G280*I280/1000</f>
        <v>1.725</v>
      </c>
      <c r="K280" s="177">
        <f t="shared" si="4"/>
        <v>1.725</v>
      </c>
    </row>
    <row r="281" spans="6:11">
      <c r="F281" s="500" t="s">
        <v>216</v>
      </c>
      <c r="G281" s="65">
        <v>16</v>
      </c>
      <c r="H281" s="97">
        <v>15</v>
      </c>
      <c r="I281" s="106" t="s">
        <v>217</v>
      </c>
      <c r="J281" s="67">
        <f>G281*I281/1000</f>
        <v>6.16</v>
      </c>
      <c r="K281" s="177">
        <f t="shared" si="4"/>
        <v>6.16</v>
      </c>
    </row>
    <row r="284" ht="18.75" spans="6:11">
      <c r="F284" s="459" t="s">
        <v>239</v>
      </c>
      <c r="G284" s="70"/>
      <c r="H284" s="70"/>
      <c r="I284" s="487"/>
      <c r="J284" s="70"/>
      <c r="K284" s="524">
        <f>K296+K306+K320</f>
        <v>32.2955</v>
      </c>
    </row>
    <row r="285" spans="9:11">
      <c r="I285" s="57"/>
      <c r="K285" s="177"/>
    </row>
    <row r="286" ht="29.25" spans="6:11">
      <c r="F286" s="460" t="s">
        <v>153</v>
      </c>
      <c r="I286" s="57"/>
      <c r="K286" s="177"/>
    </row>
    <row r="287" spans="6:11">
      <c r="F287" s="461" t="s">
        <v>154</v>
      </c>
      <c r="I287" s="57"/>
      <c r="K287" s="177"/>
    </row>
    <row r="288" spans="9:11">
      <c r="I288" s="57"/>
      <c r="K288" s="177"/>
    </row>
    <row r="289" spans="6:11">
      <c r="F289" s="462" t="s">
        <v>155</v>
      </c>
      <c r="I289" s="57"/>
      <c r="K289" s="177"/>
    </row>
    <row r="290" spans="6:11">
      <c r="F290" s="463" t="s">
        <v>156</v>
      </c>
      <c r="I290" s="57"/>
      <c r="K290" s="177"/>
    </row>
    <row r="291" spans="6:11">
      <c r="F291" s="463" t="s">
        <v>157</v>
      </c>
      <c r="I291" s="57"/>
      <c r="K291" s="177"/>
    </row>
    <row r="292" spans="6:11">
      <c r="F292" s="464" t="s">
        <v>158</v>
      </c>
      <c r="I292" s="57"/>
      <c r="K292" s="177"/>
    </row>
    <row r="293" ht="28.5" spans="6:11">
      <c r="F293" s="465" t="s">
        <v>159</v>
      </c>
      <c r="I293" s="57"/>
      <c r="K293" s="177"/>
    </row>
    <row r="294" spans="6:11">
      <c r="F294" s="466" t="s">
        <v>160</v>
      </c>
      <c r="I294" s="57"/>
      <c r="K294" s="177"/>
    </row>
    <row r="295" ht="16.5" spans="6:11">
      <c r="F295" s="467" t="s">
        <v>161</v>
      </c>
      <c r="I295" s="57"/>
      <c r="K295" s="177"/>
    </row>
    <row r="296" ht="15.75" spans="6:11">
      <c r="F296" s="468" t="s">
        <v>162</v>
      </c>
      <c r="G296" s="12" t="s">
        <v>163</v>
      </c>
      <c r="H296" s="13" t="s">
        <v>164</v>
      </c>
      <c r="I296" s="59" t="s">
        <v>165</v>
      </c>
      <c r="J296" s="60" t="s">
        <v>166</v>
      </c>
      <c r="K296" s="177">
        <f>J297+J299+J302+J304</f>
        <v>30.2025</v>
      </c>
    </row>
    <row r="297" ht="15.75" spans="6:11">
      <c r="F297" s="469" t="s">
        <v>167</v>
      </c>
      <c r="G297" s="15">
        <v>138</v>
      </c>
      <c r="H297" s="16">
        <v>138</v>
      </c>
      <c r="I297" s="62">
        <v>5.67</v>
      </c>
      <c r="J297" s="197">
        <f>G297/40*I297</f>
        <v>19.5615</v>
      </c>
      <c r="K297" s="177"/>
    </row>
    <row r="298" ht="15.75" spans="6:11">
      <c r="F298" s="469" t="s">
        <v>168</v>
      </c>
      <c r="G298" s="15">
        <v>138</v>
      </c>
      <c r="H298" s="16">
        <v>138</v>
      </c>
      <c r="I298" s="62"/>
      <c r="J298" s="197"/>
      <c r="K298" s="177"/>
    </row>
    <row r="299" ht="15.75" spans="6:11">
      <c r="F299" s="469" t="s">
        <v>169</v>
      </c>
      <c r="G299" s="15">
        <v>51.7</v>
      </c>
      <c r="H299" s="16">
        <v>51.7</v>
      </c>
      <c r="I299" s="62">
        <v>45</v>
      </c>
      <c r="J299" s="197">
        <f>G299*I299/1000</f>
        <v>2.3265</v>
      </c>
      <c r="K299" s="177"/>
    </row>
    <row r="300" ht="15.75" spans="6:11">
      <c r="F300" s="469" t="s">
        <v>170</v>
      </c>
      <c r="G300" s="15">
        <v>51.7</v>
      </c>
      <c r="H300" s="16">
        <v>51.7</v>
      </c>
      <c r="I300" s="62"/>
      <c r="J300" s="197"/>
      <c r="K300" s="177"/>
    </row>
    <row r="301" ht="15.75" spans="6:11">
      <c r="F301" s="470" t="s">
        <v>171</v>
      </c>
      <c r="G301" s="18" t="s">
        <v>172</v>
      </c>
      <c r="H301" s="19">
        <v>190</v>
      </c>
      <c r="I301" s="62"/>
      <c r="J301" s="197"/>
      <c r="K301" s="177"/>
    </row>
    <row r="302" ht="15.75" spans="6:11">
      <c r="F302" s="469" t="s">
        <v>173</v>
      </c>
      <c r="G302" s="15">
        <v>6.9</v>
      </c>
      <c r="H302" s="16">
        <v>6.9</v>
      </c>
      <c r="I302" s="62">
        <v>345</v>
      </c>
      <c r="J302" s="197">
        <f>G302*I302/1000</f>
        <v>2.3805</v>
      </c>
      <c r="K302" s="177"/>
    </row>
    <row r="303" ht="15.75" spans="6:11">
      <c r="F303" s="470" t="s">
        <v>174</v>
      </c>
      <c r="G303" s="18" t="s">
        <v>172</v>
      </c>
      <c r="H303" s="19">
        <v>183</v>
      </c>
      <c r="I303" s="62"/>
      <c r="J303" s="197"/>
      <c r="K303" s="177"/>
    </row>
    <row r="304" ht="15.75" spans="6:11">
      <c r="F304" s="469" t="s">
        <v>173</v>
      </c>
      <c r="G304" s="15">
        <v>17.2</v>
      </c>
      <c r="H304" s="16">
        <v>17.2</v>
      </c>
      <c r="I304" s="62">
        <v>345</v>
      </c>
      <c r="J304" s="197">
        <f>G304*I304/1000</f>
        <v>5.934</v>
      </c>
      <c r="K304" s="177"/>
    </row>
    <row r="305" spans="9:11">
      <c r="I305" s="57"/>
      <c r="J305" s="53"/>
      <c r="K305" s="177"/>
    </row>
    <row r="306" ht="21" spans="6:11">
      <c r="F306" s="485" t="s">
        <v>175</v>
      </c>
      <c r="G306" s="22"/>
      <c r="H306" s="22"/>
      <c r="I306" s="106"/>
      <c r="J306" s="66"/>
      <c r="K306" s="177">
        <f>J313+J315</f>
        <v>0.851</v>
      </c>
    </row>
    <row r="307" spans="6:11">
      <c r="F307" s="486" t="s">
        <v>191</v>
      </c>
      <c r="G307" s="22"/>
      <c r="H307" s="22"/>
      <c r="I307" s="106"/>
      <c r="J307" s="65"/>
      <c r="K307" s="177"/>
    </row>
    <row r="308" spans="6:11">
      <c r="F308" s="496"/>
      <c r="G308" s="22"/>
      <c r="H308" s="22"/>
      <c r="I308" s="106"/>
      <c r="J308" s="65"/>
      <c r="K308" s="177"/>
    </row>
    <row r="309" spans="6:11">
      <c r="F309" s="497" t="s">
        <v>192</v>
      </c>
      <c r="G309" s="22"/>
      <c r="H309" s="22"/>
      <c r="I309" s="106"/>
      <c r="J309" s="65"/>
      <c r="K309" s="177"/>
    </row>
    <row r="310" ht="25.5" spans="6:11">
      <c r="F310" s="498" t="s">
        <v>200</v>
      </c>
      <c r="G310" s="22"/>
      <c r="H310" s="22"/>
      <c r="I310" s="106"/>
      <c r="J310" s="65"/>
      <c r="K310" s="177"/>
    </row>
    <row r="311" ht="15.75" spans="6:11">
      <c r="F311" s="472" t="s">
        <v>177</v>
      </c>
      <c r="G311" s="22"/>
      <c r="H311" s="22"/>
      <c r="I311" s="106"/>
      <c r="J311" s="65"/>
      <c r="K311" s="177"/>
    </row>
    <row r="312" spans="6:11">
      <c r="F312" s="499" t="s">
        <v>162</v>
      </c>
      <c r="G312" s="95" t="s">
        <v>163</v>
      </c>
      <c r="H312" s="95" t="s">
        <v>164</v>
      </c>
      <c r="I312" s="106"/>
      <c r="J312" s="65"/>
      <c r="K312" s="177"/>
    </row>
    <row r="313" spans="6:11">
      <c r="F313" s="500" t="s">
        <v>178</v>
      </c>
      <c r="G313" s="97">
        <v>0.5</v>
      </c>
      <c r="H313" s="97">
        <v>0.5</v>
      </c>
      <c r="I313" s="106" t="s">
        <v>179</v>
      </c>
      <c r="J313" s="66">
        <f>G313*I313/1000</f>
        <v>0.23</v>
      </c>
      <c r="K313" s="177"/>
    </row>
    <row r="314" spans="6:11">
      <c r="F314" s="500" t="s">
        <v>180</v>
      </c>
      <c r="G314" s="97">
        <v>54</v>
      </c>
      <c r="H314" s="97">
        <v>54</v>
      </c>
      <c r="I314" s="106"/>
      <c r="J314" s="65"/>
      <c r="K314" s="177"/>
    </row>
    <row r="315" spans="6:11">
      <c r="F315" s="500" t="s">
        <v>183</v>
      </c>
      <c r="G315" s="97">
        <v>13.5</v>
      </c>
      <c r="H315" s="97">
        <v>13.5</v>
      </c>
      <c r="I315" s="106" t="s">
        <v>184</v>
      </c>
      <c r="J315" s="66">
        <f>G315*I315/1000</f>
        <v>0.621</v>
      </c>
      <c r="K315" s="177"/>
    </row>
    <row r="316" spans="6:11">
      <c r="F316" s="500" t="s">
        <v>180</v>
      </c>
      <c r="G316" s="97">
        <v>135</v>
      </c>
      <c r="H316" s="97">
        <v>135</v>
      </c>
      <c r="I316" s="106"/>
      <c r="J316" s="65"/>
      <c r="K316" s="177"/>
    </row>
    <row r="317" spans="6:11">
      <c r="F317" s="500"/>
      <c r="G317" s="97"/>
      <c r="H317" s="97"/>
      <c r="I317" s="106"/>
      <c r="J317" s="65"/>
      <c r="K317" s="177"/>
    </row>
    <row r="318" spans="6:11">
      <c r="F318" s="500"/>
      <c r="G318" s="97"/>
      <c r="H318" s="97"/>
      <c r="I318" s="106"/>
      <c r="J318" s="65"/>
      <c r="K318" s="177"/>
    </row>
    <row r="319" spans="6:11">
      <c r="F319" s="500"/>
      <c r="G319" s="97"/>
      <c r="H319" s="97"/>
      <c r="I319" s="106"/>
      <c r="J319" s="65"/>
      <c r="K319" s="177"/>
    </row>
    <row r="320" spans="6:11">
      <c r="F320" s="478" t="s">
        <v>51</v>
      </c>
      <c r="G320" s="38">
        <v>30</v>
      </c>
      <c r="H320" s="38">
        <v>30</v>
      </c>
      <c r="I320" s="64" t="s">
        <v>187</v>
      </c>
      <c r="J320" s="66">
        <f>G320*I320/1000</f>
        <v>1.242</v>
      </c>
      <c r="K320" s="177">
        <f>J320</f>
        <v>1.242</v>
      </c>
    </row>
    <row r="323" ht="18.75" spans="6:11">
      <c r="F323" s="459" t="s">
        <v>240</v>
      </c>
      <c r="G323" s="70"/>
      <c r="H323" s="70"/>
      <c r="I323" s="487"/>
      <c r="J323" s="70"/>
      <c r="K323" s="524">
        <f>K330+K343+K346+K361+K360+K363</f>
        <v>52.7146067213115</v>
      </c>
    </row>
    <row r="324" ht="15.75" spans="9:11">
      <c r="I324" s="57"/>
      <c r="K324" s="177"/>
    </row>
    <row r="325" ht="18.75" spans="6:11">
      <c r="F325" s="480" t="s">
        <v>189</v>
      </c>
      <c r="G325" s="481"/>
      <c r="H325" s="481"/>
      <c r="I325" s="491"/>
      <c r="J325" s="492"/>
      <c r="K325" s="182"/>
    </row>
    <row r="326" spans="6:11">
      <c r="F326" s="482" t="s">
        <v>190</v>
      </c>
      <c r="G326" s="161"/>
      <c r="H326" s="161"/>
      <c r="I326" s="62"/>
      <c r="J326" s="22"/>
      <c r="K326" s="182"/>
    </row>
    <row r="327" spans="6:11">
      <c r="F327" s="483" t="s">
        <v>191</v>
      </c>
      <c r="G327" s="161"/>
      <c r="H327" s="161"/>
      <c r="I327" s="62"/>
      <c r="J327" s="22"/>
      <c r="K327" s="182"/>
    </row>
    <row r="328" spans="6:11">
      <c r="F328" s="478"/>
      <c r="G328" s="161"/>
      <c r="H328" s="161"/>
      <c r="I328" s="62"/>
      <c r="J328" s="22"/>
      <c r="K328" s="182"/>
    </row>
    <row r="329" spans="6:11">
      <c r="F329" s="484" t="s">
        <v>192</v>
      </c>
      <c r="G329" s="161"/>
      <c r="H329" s="161"/>
      <c r="I329" s="62"/>
      <c r="J329" s="22"/>
      <c r="K329" s="177"/>
    </row>
    <row r="330" ht="16.5" spans="6:11">
      <c r="F330" s="467" t="s">
        <v>161</v>
      </c>
      <c r="I330" s="62"/>
      <c r="J330" s="22"/>
      <c r="K330" s="493">
        <f>K332+K333+K334+K335+K336+K337+K338+K340</f>
        <v>42.00916</v>
      </c>
    </row>
    <row r="331" ht="15.75" spans="6:11">
      <c r="F331" s="468" t="s">
        <v>162</v>
      </c>
      <c r="G331" s="12" t="s">
        <v>163</v>
      </c>
      <c r="H331" s="13" t="s">
        <v>164</v>
      </c>
      <c r="I331" s="62"/>
      <c r="J331" s="22"/>
      <c r="K331" s="177"/>
    </row>
    <row r="332" ht="15.75" spans="6:11">
      <c r="F332" s="469" t="s">
        <v>193</v>
      </c>
      <c r="G332" s="15">
        <v>181</v>
      </c>
      <c r="H332" s="16">
        <v>180</v>
      </c>
      <c r="I332" s="494">
        <v>206.51</v>
      </c>
      <c r="J332" s="67">
        <f>G332*I332/1000</f>
        <v>37.37831</v>
      </c>
      <c r="K332" s="177">
        <f t="shared" ref="K332:K338" si="5">J332</f>
        <v>37.37831</v>
      </c>
    </row>
    <row r="333" ht="15.75" spans="6:11">
      <c r="F333" s="469" t="s">
        <v>194</v>
      </c>
      <c r="G333" s="15">
        <v>14.7</v>
      </c>
      <c r="H333" s="16">
        <v>14.7</v>
      </c>
      <c r="I333" s="62">
        <v>29</v>
      </c>
      <c r="J333" s="67">
        <f>G333*I333/1000</f>
        <v>0.4263</v>
      </c>
      <c r="K333" s="177">
        <f t="shared" si="5"/>
        <v>0.4263</v>
      </c>
    </row>
    <row r="334" ht="15.75" spans="6:11">
      <c r="F334" s="469" t="s">
        <v>167</v>
      </c>
      <c r="G334" s="15">
        <v>6.66</v>
      </c>
      <c r="H334" s="16">
        <v>6.66</v>
      </c>
      <c r="I334" s="62">
        <v>5.67</v>
      </c>
      <c r="J334" s="197">
        <f>G334/40*I334</f>
        <v>0.944055</v>
      </c>
      <c r="K334" s="177">
        <f t="shared" si="5"/>
        <v>0.944055</v>
      </c>
    </row>
    <row r="335" ht="15.75" spans="6:11">
      <c r="F335" s="469" t="s">
        <v>183</v>
      </c>
      <c r="G335" s="15">
        <v>20</v>
      </c>
      <c r="H335" s="16">
        <v>20</v>
      </c>
      <c r="I335" s="104">
        <v>46</v>
      </c>
      <c r="J335" s="67">
        <f>G335*I335/1000</f>
        <v>0.92</v>
      </c>
      <c r="K335" s="177">
        <f t="shared" si="5"/>
        <v>0.92</v>
      </c>
    </row>
    <row r="336" ht="15.75" spans="6:11">
      <c r="F336" s="469" t="s">
        <v>195</v>
      </c>
      <c r="G336" s="15">
        <v>0.02</v>
      </c>
      <c r="H336" s="16">
        <v>0.02</v>
      </c>
      <c r="I336" s="104">
        <v>1.33</v>
      </c>
      <c r="J336" s="67">
        <f>I336*G336</f>
        <v>0.0266</v>
      </c>
      <c r="K336" s="177">
        <f t="shared" si="5"/>
        <v>0.0266</v>
      </c>
    </row>
    <row r="337" ht="15.75" spans="6:11">
      <c r="F337" s="469" t="s">
        <v>196</v>
      </c>
      <c r="G337" s="15">
        <v>13.3</v>
      </c>
      <c r="H337" s="16">
        <v>13.3</v>
      </c>
      <c r="I337" s="62">
        <v>37</v>
      </c>
      <c r="J337" s="67">
        <f>G337*I337/1000</f>
        <v>0.4921</v>
      </c>
      <c r="K337" s="177">
        <f t="shared" si="5"/>
        <v>0.4921</v>
      </c>
    </row>
    <row r="338" ht="15.75" spans="6:11">
      <c r="F338" s="469" t="s">
        <v>197</v>
      </c>
      <c r="G338" s="15">
        <v>6.66</v>
      </c>
      <c r="H338" s="16">
        <v>6.66</v>
      </c>
      <c r="I338" s="495">
        <v>135.75</v>
      </c>
      <c r="J338" s="67">
        <f>G338*I338/1000</f>
        <v>0.904095</v>
      </c>
      <c r="K338" s="177">
        <f t="shared" si="5"/>
        <v>0.904095</v>
      </c>
    </row>
    <row r="339" ht="15.75" spans="6:11">
      <c r="F339" s="470" t="s">
        <v>198</v>
      </c>
      <c r="G339" s="18" t="s">
        <v>172</v>
      </c>
      <c r="H339" s="19">
        <v>235</v>
      </c>
      <c r="I339" s="62"/>
      <c r="J339" s="197"/>
      <c r="K339" s="177"/>
    </row>
    <row r="340" ht="15.75" spans="6:11">
      <c r="F340" s="469" t="s">
        <v>173</v>
      </c>
      <c r="G340" s="15">
        <v>2.66</v>
      </c>
      <c r="H340" s="16">
        <v>2.66</v>
      </c>
      <c r="I340" s="62">
        <v>345</v>
      </c>
      <c r="J340" s="67">
        <f>G340*I340/1000</f>
        <v>0.9177</v>
      </c>
      <c r="K340" s="177">
        <f>J340</f>
        <v>0.9177</v>
      </c>
    </row>
    <row r="341" spans="6:11">
      <c r="F341" s="496"/>
      <c r="G341" s="22"/>
      <c r="H341" s="22"/>
      <c r="I341" s="106"/>
      <c r="J341" s="65"/>
      <c r="K341" s="177"/>
    </row>
    <row r="342" spans="6:11">
      <c r="F342" s="497"/>
      <c r="G342" s="22"/>
      <c r="H342" s="22"/>
      <c r="I342" s="106"/>
      <c r="J342" s="65"/>
      <c r="K342" s="177"/>
    </row>
    <row r="343" spans="6:11">
      <c r="F343" s="261" t="s">
        <v>199</v>
      </c>
      <c r="H343" s="52">
        <v>30</v>
      </c>
      <c r="I343" s="57">
        <v>51</v>
      </c>
      <c r="J343" s="53">
        <f>I343/0.61/1000*H343</f>
        <v>2.50819672131148</v>
      </c>
      <c r="K343" s="177">
        <f>J343</f>
        <v>2.50819672131148</v>
      </c>
    </row>
    <row r="344" spans="9:11">
      <c r="I344" s="57"/>
      <c r="K344" s="177"/>
    </row>
    <row r="345" ht="21" spans="6:11">
      <c r="F345" s="471" t="s">
        <v>175</v>
      </c>
      <c r="G345" s="22"/>
      <c r="H345" s="22"/>
      <c r="I345" s="64"/>
      <c r="J345" s="65"/>
      <c r="K345" s="177"/>
    </row>
    <row r="346" spans="6:11">
      <c r="F346" s="23" t="s">
        <v>176</v>
      </c>
      <c r="G346" s="23"/>
      <c r="H346" s="23"/>
      <c r="I346" s="23"/>
      <c r="J346" s="23"/>
      <c r="K346" s="177">
        <f>J352</f>
        <v>2.039</v>
      </c>
    </row>
    <row r="347" ht="16.5" spans="6:11">
      <c r="F347" s="472" t="s">
        <v>177</v>
      </c>
      <c r="G347" s="22"/>
      <c r="H347" s="22"/>
      <c r="I347" s="64"/>
      <c r="J347" s="65"/>
      <c r="K347" s="177"/>
    </row>
    <row r="348" ht="15.75" spans="6:11">
      <c r="F348" s="473" t="s">
        <v>162</v>
      </c>
      <c r="G348" s="26" t="s">
        <v>163</v>
      </c>
      <c r="H348" s="27" t="s">
        <v>164</v>
      </c>
      <c r="I348" s="64"/>
      <c r="J348" s="65"/>
      <c r="K348" s="177"/>
    </row>
    <row r="349" ht="15.75" spans="6:11">
      <c r="F349" s="474" t="s">
        <v>178</v>
      </c>
      <c r="G349" s="29">
        <v>0.5</v>
      </c>
      <c r="H349" s="30">
        <v>0.5</v>
      </c>
      <c r="I349" s="64" t="s">
        <v>179</v>
      </c>
      <c r="J349" s="66">
        <f>G349*I349/1000</f>
        <v>0.23</v>
      </c>
      <c r="K349" s="177"/>
    </row>
    <row r="350" ht="15.75" spans="6:11">
      <c r="F350" s="474" t="s">
        <v>180</v>
      </c>
      <c r="G350" s="29">
        <v>54</v>
      </c>
      <c r="H350" s="30">
        <v>54</v>
      </c>
      <c r="I350" s="64"/>
      <c r="J350" s="65"/>
      <c r="K350" s="177"/>
    </row>
    <row r="351" spans="6:11">
      <c r="F351" s="475"/>
      <c r="G351" s="32"/>
      <c r="H351" s="32"/>
      <c r="I351" s="64"/>
      <c r="J351" s="65"/>
      <c r="K351" s="177"/>
    </row>
    <row r="352" ht="18.75" spans="6:11">
      <c r="F352" s="476" t="s">
        <v>181</v>
      </c>
      <c r="G352" s="22"/>
      <c r="H352" s="22"/>
      <c r="I352" s="64"/>
      <c r="J352" s="66">
        <f>J356+J357+J358</f>
        <v>2.039</v>
      </c>
      <c r="K352" s="177"/>
    </row>
    <row r="353" spans="6:11">
      <c r="F353" s="23" t="s">
        <v>176</v>
      </c>
      <c r="G353" s="23"/>
      <c r="H353" s="23"/>
      <c r="I353" s="23"/>
      <c r="J353" s="23"/>
      <c r="K353" s="177"/>
    </row>
    <row r="354" ht="16.5" spans="6:11">
      <c r="F354" s="472" t="s">
        <v>161</v>
      </c>
      <c r="G354" s="22"/>
      <c r="H354" s="22"/>
      <c r="I354" s="64"/>
      <c r="J354" s="65"/>
      <c r="K354" s="177"/>
    </row>
    <row r="355" ht="15.75" spans="6:11">
      <c r="F355" s="473" t="s">
        <v>162</v>
      </c>
      <c r="G355" s="26" t="s">
        <v>163</v>
      </c>
      <c r="H355" s="27" t="s">
        <v>164</v>
      </c>
      <c r="I355" s="64"/>
      <c r="J355" s="65"/>
      <c r="K355" s="177"/>
    </row>
    <row r="356" ht="15.75" spans="6:11">
      <c r="F356" s="474" t="s">
        <v>182</v>
      </c>
      <c r="G356" s="34" t="s">
        <v>172</v>
      </c>
      <c r="H356" s="30">
        <v>45</v>
      </c>
      <c r="I356" s="64"/>
      <c r="J356" s="66">
        <f>J349</f>
        <v>0.23</v>
      </c>
      <c r="K356" s="177"/>
    </row>
    <row r="357" ht="15.75" spans="6:11">
      <c r="F357" s="474" t="s">
        <v>183</v>
      </c>
      <c r="G357" s="29">
        <v>13.5</v>
      </c>
      <c r="H357" s="30">
        <v>13.5</v>
      </c>
      <c r="I357" s="64" t="s">
        <v>184</v>
      </c>
      <c r="J357" s="66">
        <f>G357*I357/1000</f>
        <v>0.621</v>
      </c>
      <c r="K357" s="177"/>
    </row>
    <row r="358" ht="15.75" spans="6:11">
      <c r="F358" s="474" t="s">
        <v>185</v>
      </c>
      <c r="G358" s="29">
        <v>7.2</v>
      </c>
      <c r="H358" s="30">
        <v>6.3</v>
      </c>
      <c r="I358" s="64" t="s">
        <v>186</v>
      </c>
      <c r="J358" s="66">
        <f>G358*I358/1000</f>
        <v>1.188</v>
      </c>
      <c r="K358" s="177"/>
    </row>
    <row r="359" ht="15.75" spans="6:11">
      <c r="F359" s="474" t="s">
        <v>180</v>
      </c>
      <c r="G359" s="29">
        <v>135</v>
      </c>
      <c r="H359" s="30">
        <v>135</v>
      </c>
      <c r="I359" s="64"/>
      <c r="J359" s="65"/>
      <c r="K359" s="177"/>
    </row>
    <row r="360" spans="6:11">
      <c r="F360" s="478"/>
      <c r="G360" s="38"/>
      <c r="H360" s="38"/>
      <c r="I360" s="64"/>
      <c r="J360" s="66">
        <f>G360*I360/1000</f>
        <v>0</v>
      </c>
      <c r="K360" s="177">
        <f>J360</f>
        <v>0</v>
      </c>
    </row>
    <row r="361" spans="6:11">
      <c r="F361" s="91"/>
      <c r="G361" s="65"/>
      <c r="H361" s="65"/>
      <c r="I361" s="132"/>
      <c r="J361" s="66">
        <f>G361*I361/1000</f>
        <v>0</v>
      </c>
      <c r="K361" s="177">
        <f>J361</f>
        <v>0</v>
      </c>
    </row>
    <row r="363" ht="18.75" spans="6:11">
      <c r="F363" s="107" t="s">
        <v>201</v>
      </c>
      <c r="J363" s="68"/>
      <c r="K363" s="177">
        <f>K366+K368</f>
        <v>6.15825</v>
      </c>
    </row>
    <row r="364" ht="15.75" spans="9:11">
      <c r="I364" s="57"/>
      <c r="K364" s="177"/>
    </row>
    <row r="365" ht="15.75" spans="6:11">
      <c r="F365" s="108" t="s">
        <v>162</v>
      </c>
      <c r="G365" s="501" t="s">
        <v>163</v>
      </c>
      <c r="H365" s="502" t="s">
        <v>164</v>
      </c>
      <c r="I365" s="132"/>
      <c r="J365" s="68"/>
      <c r="K365" s="177"/>
    </row>
    <row r="366" ht="15.75" spans="6:11">
      <c r="F366" s="111" t="s">
        <v>173</v>
      </c>
      <c r="G366" s="179">
        <v>12.5</v>
      </c>
      <c r="H366" s="503">
        <v>12.5</v>
      </c>
      <c r="I366" s="132">
        <v>345</v>
      </c>
      <c r="J366" s="68">
        <f>G366*I366/1000</f>
        <v>4.3125</v>
      </c>
      <c r="K366" s="177">
        <f>J366</f>
        <v>4.3125</v>
      </c>
    </row>
    <row r="367" ht="15.75" spans="6:11">
      <c r="F367" s="111" t="s">
        <v>202</v>
      </c>
      <c r="G367" s="179">
        <v>12.5</v>
      </c>
      <c r="H367" s="503">
        <v>12.5</v>
      </c>
      <c r="I367" s="132"/>
      <c r="J367" s="68"/>
      <c r="K367" s="177"/>
    </row>
    <row r="368" ht="15.75" spans="6:11">
      <c r="F368" s="111" t="s">
        <v>203</v>
      </c>
      <c r="G368" s="179">
        <v>37.5</v>
      </c>
      <c r="H368" s="179">
        <v>37.5</v>
      </c>
      <c r="I368" s="64" t="s">
        <v>204</v>
      </c>
      <c r="J368" s="68">
        <f>G368*I368/1000</f>
        <v>1.84575</v>
      </c>
      <c r="K368" s="177">
        <f>J368</f>
        <v>1.84575</v>
      </c>
    </row>
    <row r="369" ht="15.75" spans="6:11">
      <c r="F369" s="111" t="s">
        <v>205</v>
      </c>
      <c r="G369" s="179">
        <v>37.5</v>
      </c>
      <c r="H369" s="179">
        <v>37.5</v>
      </c>
      <c r="I369" s="132"/>
      <c r="J369" s="68"/>
      <c r="K369" s="177"/>
    </row>
    <row r="372" ht="18.75" spans="6:11">
      <c r="F372" s="459" t="s">
        <v>241</v>
      </c>
      <c r="G372" s="70"/>
      <c r="H372" s="70"/>
      <c r="I372" s="487"/>
      <c r="J372" s="70"/>
      <c r="K372" s="524">
        <f>K382+K393+K405+K408+K409+K410</f>
        <v>19.28298</v>
      </c>
    </row>
    <row r="373" spans="9:11">
      <c r="I373" s="57"/>
      <c r="K373" s="177"/>
    </row>
    <row r="374" spans="9:11">
      <c r="I374" s="57"/>
      <c r="K374" s="177"/>
    </row>
    <row r="375" ht="18.75" spans="6:11">
      <c r="F375" s="522" t="s">
        <v>223</v>
      </c>
      <c r="G375" s="161"/>
      <c r="H375" s="161"/>
      <c r="I375" s="62"/>
      <c r="J375" s="32"/>
      <c r="K375" s="182"/>
    </row>
    <row r="376" spans="6:11">
      <c r="F376" s="482" t="s">
        <v>220</v>
      </c>
      <c r="G376" s="161"/>
      <c r="H376" s="161"/>
      <c r="I376" s="62"/>
      <c r="J376" s="22"/>
      <c r="K376" s="177"/>
    </row>
    <row r="377" spans="6:11">
      <c r="F377" s="483" t="s">
        <v>191</v>
      </c>
      <c r="G377" s="161"/>
      <c r="H377" s="161"/>
      <c r="I377" s="62"/>
      <c r="J377" s="22"/>
      <c r="K377" s="177"/>
    </row>
    <row r="378" spans="6:11">
      <c r="F378" s="478"/>
      <c r="G378" s="161"/>
      <c r="H378" s="161"/>
      <c r="I378" s="62"/>
      <c r="J378" s="22"/>
      <c r="K378" s="177"/>
    </row>
    <row r="379" spans="6:11">
      <c r="F379" s="484" t="s">
        <v>192</v>
      </c>
      <c r="G379" s="161"/>
      <c r="H379" s="161"/>
      <c r="I379" s="62"/>
      <c r="J379" s="22"/>
      <c r="K379" s="177"/>
    </row>
    <row r="380" spans="6:11">
      <c r="F380" s="507"/>
      <c r="G380" s="161"/>
      <c r="H380" s="161"/>
      <c r="I380" s="62"/>
      <c r="J380" s="22"/>
      <c r="K380" s="177"/>
    </row>
    <row r="381" ht="42.75" spans="6:11">
      <c r="F381" s="523" t="s">
        <v>224</v>
      </c>
      <c r="G381" s="161"/>
      <c r="H381" s="161"/>
      <c r="I381" s="62"/>
      <c r="J381" s="22"/>
      <c r="K381" s="177"/>
    </row>
    <row r="382" ht="16.5" spans="6:11">
      <c r="F382" s="518" t="s">
        <v>161</v>
      </c>
      <c r="G382" s="161"/>
      <c r="H382" s="161"/>
      <c r="I382" s="62"/>
      <c r="J382" s="22"/>
      <c r="K382" s="177">
        <f>J384+J385+J387+J388+J390</f>
        <v>9.07038</v>
      </c>
    </row>
    <row r="383" ht="15.75" spans="6:11">
      <c r="F383" s="519" t="s">
        <v>162</v>
      </c>
      <c r="G383" s="166" t="s">
        <v>163</v>
      </c>
      <c r="H383" s="167" t="s">
        <v>164</v>
      </c>
      <c r="I383" s="62"/>
      <c r="J383" s="22"/>
      <c r="K383" s="177"/>
    </row>
    <row r="384" ht="15.75" spans="6:11">
      <c r="F384" s="520" t="s">
        <v>225</v>
      </c>
      <c r="G384" s="169">
        <v>43.4</v>
      </c>
      <c r="H384" s="170">
        <v>43.4</v>
      </c>
      <c r="I384" s="62">
        <v>65</v>
      </c>
      <c r="J384" s="67">
        <f>G384*I384/1000</f>
        <v>2.821</v>
      </c>
      <c r="K384" s="177"/>
    </row>
    <row r="385" ht="15.75" spans="6:11">
      <c r="F385" s="520" t="s">
        <v>169</v>
      </c>
      <c r="G385" s="169">
        <v>96</v>
      </c>
      <c r="H385" s="170">
        <v>96</v>
      </c>
      <c r="I385" s="62">
        <v>45</v>
      </c>
      <c r="J385" s="67">
        <f>G385*I385/1000</f>
        <v>4.32</v>
      </c>
      <c r="K385" s="177"/>
    </row>
    <row r="386" ht="15.75" spans="6:11">
      <c r="F386" s="520" t="s">
        <v>180</v>
      </c>
      <c r="G386" s="169">
        <v>63.9</v>
      </c>
      <c r="H386" s="170">
        <v>63.9</v>
      </c>
      <c r="I386" s="62"/>
      <c r="J386" s="197"/>
      <c r="K386" s="177"/>
    </row>
    <row r="387" ht="15.75" spans="6:11">
      <c r="F387" s="520" t="s">
        <v>183</v>
      </c>
      <c r="G387" s="169">
        <v>5.18</v>
      </c>
      <c r="H387" s="170">
        <v>5.18</v>
      </c>
      <c r="I387" s="104">
        <v>46</v>
      </c>
      <c r="J387" s="67">
        <f>G387*I387/1000</f>
        <v>0.23828</v>
      </c>
      <c r="K387" s="177"/>
    </row>
    <row r="388" ht="15.75" spans="6:11">
      <c r="F388" s="520" t="s">
        <v>212</v>
      </c>
      <c r="G388" s="169">
        <v>0.5</v>
      </c>
      <c r="H388" s="170">
        <v>0.5</v>
      </c>
      <c r="I388" s="62">
        <v>15</v>
      </c>
      <c r="J388" s="67">
        <f>G388*I388/1000</f>
        <v>0.0075</v>
      </c>
      <c r="K388" s="177"/>
    </row>
    <row r="389" ht="15.75" spans="6:11">
      <c r="F389" s="521" t="s">
        <v>226</v>
      </c>
      <c r="G389" s="172" t="s">
        <v>172</v>
      </c>
      <c r="H389" s="173">
        <v>195</v>
      </c>
      <c r="I389" s="62"/>
      <c r="J389" s="197"/>
      <c r="K389" s="177"/>
    </row>
    <row r="390" ht="15.75" spans="6:11">
      <c r="F390" s="520" t="s">
        <v>173</v>
      </c>
      <c r="G390" s="169">
        <v>4.88</v>
      </c>
      <c r="H390" s="170">
        <v>4.88</v>
      </c>
      <c r="I390" s="104">
        <v>345</v>
      </c>
      <c r="J390" s="67">
        <f>G390*I390/1000</f>
        <v>1.6836</v>
      </c>
      <c r="K390" s="177"/>
    </row>
    <row r="391" spans="6:11">
      <c r="F391" s="496"/>
      <c r="G391" s="22"/>
      <c r="H391" s="22"/>
      <c r="I391" s="62"/>
      <c r="J391" s="22"/>
      <c r="K391" s="177"/>
    </row>
    <row r="393" ht="21" spans="6:11">
      <c r="F393" s="485" t="s">
        <v>175</v>
      </c>
      <c r="G393" s="22"/>
      <c r="H393" s="22"/>
      <c r="I393" s="106"/>
      <c r="J393" s="66"/>
      <c r="K393" s="177">
        <f>J400+J402</f>
        <v>0.851</v>
      </c>
    </row>
    <row r="394" spans="6:11">
      <c r="F394" s="486" t="s">
        <v>191</v>
      </c>
      <c r="G394" s="22"/>
      <c r="H394" s="22"/>
      <c r="I394" s="106"/>
      <c r="J394" s="65"/>
      <c r="K394" s="177"/>
    </row>
    <row r="395" spans="6:11">
      <c r="F395" s="496"/>
      <c r="G395" s="22"/>
      <c r="H395" s="22"/>
      <c r="I395" s="106"/>
      <c r="J395" s="65"/>
      <c r="K395" s="177"/>
    </row>
    <row r="396" spans="6:11">
      <c r="F396" s="497" t="s">
        <v>192</v>
      </c>
      <c r="G396" s="22"/>
      <c r="H396" s="22"/>
      <c r="I396" s="106"/>
      <c r="J396" s="65"/>
      <c r="K396" s="177"/>
    </row>
    <row r="397" ht="25.5" spans="6:11">
      <c r="F397" s="498" t="s">
        <v>200</v>
      </c>
      <c r="G397" s="22"/>
      <c r="H397" s="22"/>
      <c r="I397" s="106"/>
      <c r="J397" s="65"/>
      <c r="K397" s="177"/>
    </row>
    <row r="398" ht="15.75" spans="6:11">
      <c r="F398" s="472" t="s">
        <v>177</v>
      </c>
      <c r="G398" s="22"/>
      <c r="H398" s="22"/>
      <c r="I398" s="106"/>
      <c r="J398" s="65"/>
      <c r="K398" s="177"/>
    </row>
    <row r="399" spans="6:11">
      <c r="F399" s="499" t="s">
        <v>162</v>
      </c>
      <c r="G399" s="95" t="s">
        <v>163</v>
      </c>
      <c r="H399" s="95" t="s">
        <v>164</v>
      </c>
      <c r="I399" s="106"/>
      <c r="J399" s="65"/>
      <c r="K399" s="177"/>
    </row>
    <row r="400" spans="6:11">
      <c r="F400" s="500" t="s">
        <v>178</v>
      </c>
      <c r="G400" s="97">
        <v>0.5</v>
      </c>
      <c r="H400" s="97">
        <v>0.5</v>
      </c>
      <c r="I400" s="106" t="s">
        <v>179</v>
      </c>
      <c r="J400" s="66">
        <f>G400*I400/1000</f>
        <v>0.23</v>
      </c>
      <c r="K400" s="177"/>
    </row>
    <row r="401" spans="6:11">
      <c r="F401" s="500" t="s">
        <v>180</v>
      </c>
      <c r="G401" s="97">
        <v>54</v>
      </c>
      <c r="H401" s="97">
        <v>54</v>
      </c>
      <c r="I401" s="106"/>
      <c r="J401" s="65"/>
      <c r="K401" s="177"/>
    </row>
    <row r="402" spans="6:11">
      <c r="F402" s="500" t="s">
        <v>183</v>
      </c>
      <c r="G402" s="97">
        <v>13.5</v>
      </c>
      <c r="H402" s="97">
        <v>13.5</v>
      </c>
      <c r="I402" s="106" t="s">
        <v>184</v>
      </c>
      <c r="J402" s="66">
        <f>G402*I402/1000</f>
        <v>0.621</v>
      </c>
      <c r="K402" s="177"/>
    </row>
    <row r="403" spans="6:11">
      <c r="F403" s="500" t="s">
        <v>180</v>
      </c>
      <c r="G403" s="97">
        <v>135</v>
      </c>
      <c r="H403" s="97">
        <v>135</v>
      </c>
      <c r="I403" s="106"/>
      <c r="J403" s="65"/>
      <c r="K403" s="177"/>
    </row>
    <row r="405" spans="6:11">
      <c r="F405" s="529"/>
      <c r="G405" s="212"/>
      <c r="H405" s="212"/>
      <c r="I405" s="215"/>
      <c r="J405" s="212"/>
      <c r="K405" s="489"/>
    </row>
    <row r="406" spans="9:11">
      <c r="I406" s="57"/>
      <c r="K406" s="177"/>
    </row>
    <row r="407" spans="6:11">
      <c r="F407" s="500"/>
      <c r="G407" s="97"/>
      <c r="H407" s="97"/>
      <c r="I407" s="64"/>
      <c r="J407" s="67"/>
      <c r="K407" s="177"/>
    </row>
    <row r="408" spans="6:11">
      <c r="F408" s="500" t="s">
        <v>203</v>
      </c>
      <c r="G408" s="36">
        <v>30</v>
      </c>
      <c r="H408" s="97">
        <v>30</v>
      </c>
      <c r="I408" s="106" t="s">
        <v>204</v>
      </c>
      <c r="J408" s="67">
        <f>G408*I408/1000</f>
        <v>1.4766</v>
      </c>
      <c r="K408" s="177">
        <f>J408</f>
        <v>1.4766</v>
      </c>
    </row>
    <row r="409" spans="6:11">
      <c r="F409" s="500" t="s">
        <v>214</v>
      </c>
      <c r="G409" s="65">
        <v>5</v>
      </c>
      <c r="H409" s="97">
        <v>5</v>
      </c>
      <c r="I409" s="106" t="s">
        <v>215</v>
      </c>
      <c r="J409" s="67">
        <f>G409*I409/1000</f>
        <v>1.725</v>
      </c>
      <c r="K409" s="177">
        <f>J409</f>
        <v>1.725</v>
      </c>
    </row>
    <row r="410" spans="6:11">
      <c r="F410" s="500" t="s">
        <v>216</v>
      </c>
      <c r="G410" s="65">
        <v>16</v>
      </c>
      <c r="H410" s="97">
        <v>15</v>
      </c>
      <c r="I410" s="106" t="s">
        <v>217</v>
      </c>
      <c r="J410" s="67">
        <f>G410*I410/1000</f>
        <v>6.16</v>
      </c>
      <c r="K410" s="177">
        <f>J410</f>
        <v>6.16</v>
      </c>
    </row>
  </sheetData>
  <mergeCells count="10">
    <mergeCell ref="F25:J25"/>
    <mergeCell ref="F32:J32"/>
    <mergeCell ref="F109:J109"/>
    <mergeCell ref="F116:J116"/>
    <mergeCell ref="F185:J185"/>
    <mergeCell ref="F192:J192"/>
    <mergeCell ref="F243:J243"/>
    <mergeCell ref="F271:J271"/>
    <mergeCell ref="F346:J346"/>
    <mergeCell ref="F353:J353"/>
  </mergeCells>
  <hyperlinks>
    <hyperlink ref="F7" r:id="rId2" display="Пересчитать"/>
    <hyperlink ref="F15" r:id="rId3" display="Яйцо" tooltip="Открыть страницу о продукте"/>
    <hyperlink ref="F16" r:id="rId4" display="  или Меланж" tooltip="Открыть страницу о продукте"/>
    <hyperlink ref="F17" r:id="rId5" display="Молоко" tooltip="Открыть страницу о продукте"/>
    <hyperlink ref="F18" r:id="rId6" display="  или Вода" tooltip="Открыть страницу о продукте"/>
    <hyperlink ref="F20" r:id="rId7" display="Масло сливочное" tooltip="Открыть страницу о продукте"/>
    <hyperlink ref="F22" r:id="rId7" display="Масло сливочное" tooltip="Открыть страницу о продукте"/>
    <hyperlink ref="F28" r:id="rId8" display="Чай высшего сорта" tooltip="Открыть страницу о продукте"/>
    <hyperlink ref="F29" r:id="rId6" display="Вода" tooltip="Открыть страницу о продукте"/>
    <hyperlink ref="F35" r:id="rId9" display="Чай-заварка № 375" tooltip="Открыть рецептуру блюда"/>
    <hyperlink ref="F36" r:id="rId10" display="Сахарный песок" tooltip="Открыть страницу о продукте"/>
    <hyperlink ref="F37" r:id="rId11" display="Лимон" tooltip="Открыть страницу о продукте"/>
    <hyperlink ref="F38" r:id="rId6" display="Вода" tooltip="Открыть страницу о продукте"/>
    <hyperlink ref="F66" r:id="rId2" display="ПЕРЕСЧИТАТЬ"/>
    <hyperlink ref="F70" r:id="rId8" display="Чай высшего сорта" tooltip="Открыть страницу о продукте"/>
    <hyperlink ref="F71" r:id="rId6" display="Вода" tooltip="Открыть страницу о продукте"/>
    <hyperlink ref="F72" r:id="rId10" display="Сахарный песок" tooltip="Открыть страницу о продукте"/>
    <hyperlink ref="F73" r:id="rId6" display="Вода" tooltip="Открыть страницу о продукте"/>
    <hyperlink ref="F95" r:id="rId2" display="ПЕРЕСЧИТАТЬ"/>
    <hyperlink ref="F100" r:id="rId12" display="Геркулес" tooltip="Открыть страницу о продукте"/>
    <hyperlink ref="F101" r:id="rId5" display="Молоко" tooltip="Открыть страницу о продукте"/>
    <hyperlink ref="F102" r:id="rId6" display="Вода" tooltip="Открыть страницу о продукте"/>
    <hyperlink ref="F103" r:id="rId10" display="Сахарный песок" tooltip="Открыть страницу о продукте"/>
    <hyperlink ref="F104" r:id="rId13" display="Соль пищевая йодированная" tooltip="Открыть страницу о продукте"/>
    <hyperlink ref="F106" r:id="rId7" display="Масло сливочное" tooltip="Открыть страницу о продукте"/>
    <hyperlink ref="F112" r:id="rId8" display="Чай высшего сорта" tooltip="Открыть страницу о продукте"/>
    <hyperlink ref="F113" r:id="rId6" display="Вода" tooltip="Открыть страницу о продукте"/>
    <hyperlink ref="F119" r:id="rId9" display="Чай-заварка № 375" tooltip="Открыть рецептуру блюда"/>
    <hyperlink ref="F120" r:id="rId10" display="Сахарный песок" tooltip="Открыть страницу о продукте"/>
    <hyperlink ref="F121" r:id="rId11" display="Лимон" tooltip="Открыть страницу о продукте"/>
    <hyperlink ref="F122" r:id="rId6" display="Вода" tooltip="Открыть страницу о продукте"/>
    <hyperlink ref="F137" r:id="rId2" display="ПЕРЕСЧИТАТЬ"/>
    <hyperlink ref="F140" r:id="rId14" display="Крупа манная" tooltip="Открыть страницу о продукте"/>
    <hyperlink ref="F141" r:id="rId5" display="Молоко" tooltip="Открыть страницу о продукте"/>
    <hyperlink ref="F142" r:id="rId6" display="Вода" tooltip="Открыть страницу о продукте"/>
    <hyperlink ref="F143" r:id="rId10" display="Сахарный песок" tooltip="Открыть страницу о продукте"/>
    <hyperlink ref="F145" r:id="rId7" display="Масло сливочное" tooltip="Открыть страницу о продукте"/>
    <hyperlink ref="F150" r:id="rId2" display="ПЕРЕСЧИТАТЬ"/>
    <hyperlink ref="F154" r:id="rId8" display="Чай высшего сорта" tooltip="Открыть страницу о продукте"/>
    <hyperlink ref="F155" r:id="rId6" display="Вода" tooltip="Открыть страницу о продукте"/>
    <hyperlink ref="F156" r:id="rId10" display="Сахарный песок" tooltip="Открыть страницу о продукте"/>
    <hyperlink ref="F157" r:id="rId6" display="Вода" tooltip="Открыть страницу о продукте"/>
    <hyperlink ref="F171" r:id="rId2" display="ПЕРЕСЧИТАТЬ"/>
    <hyperlink ref="F176" r:id="rId15" display="Крупа рисовая" tooltip="Открыть страницу о продукте"/>
    <hyperlink ref="F177" r:id="rId5" display="Молоко" tooltip="Открыть страницу о продукте"/>
    <hyperlink ref="F178" r:id="rId6" display="Вода" tooltip="Открыть страницу о продукте"/>
    <hyperlink ref="F179" r:id="rId10" display="Сахарный песок" tooltip="Открыть страницу о продукте"/>
    <hyperlink ref="F180" r:id="rId13" display="Соль пищевая йодированная" tooltip="Открыть страницу о продукте"/>
    <hyperlink ref="F182" r:id="rId7" display="Масло сливочное" tooltip="Открыть страницу о продукте"/>
    <hyperlink ref="F188" r:id="rId8" display="Чай высшего сорта" tooltip="Открыть страницу о продукте"/>
    <hyperlink ref="F189" r:id="rId6" display="Вода" tooltip="Открыть страницу о продукте"/>
    <hyperlink ref="F195" r:id="rId9" display="Чай-заварка № 375" tooltip="Открыть рецептуру блюда"/>
    <hyperlink ref="F196" r:id="rId10" display="Сахарный песок" tooltip="Открыть страницу о продукте"/>
    <hyperlink ref="F197" r:id="rId11" display="Лимон" tooltip="Открыть страницу о продукте"/>
    <hyperlink ref="F198" r:id="rId6" display="Вода" tooltip="Открыть страницу о продукте"/>
    <hyperlink ref="F246" r:id="rId8" display="Чай высшего сорта" tooltip="Открыть страницу о продукте"/>
    <hyperlink ref="F247" r:id="rId6" display="Вода" tooltip="Открыть страницу о продукте"/>
    <hyperlink ref="F249" r:id="rId6" display="Вода" tooltip="Открыть страницу о продукте"/>
    <hyperlink ref="F248" r:id="rId10" display="Сахарный песок" tooltip="Открыть страницу о продукте"/>
    <hyperlink ref="F260" r:id="rId2" display="ПЕРЕСЧИТАТЬ"/>
    <hyperlink ref="F263" r:id="rId16" display="Пшено" tooltip="Открыть страницу о продукте"/>
    <hyperlink ref="F264" r:id="rId6" display="Вода" tooltip="Открыть страницу о продукте"/>
    <hyperlink ref="F265" r:id="rId5" display="Молоко" tooltip="Открыть страницу о продукте"/>
    <hyperlink ref="F266" r:id="rId10" display="Сахарный песок" tooltip="Открыть страницу о продукте"/>
    <hyperlink ref="F268" r:id="rId7" display="Масло сливочное" tooltip="Открыть страницу о продукте"/>
    <hyperlink ref="F275" r:id="rId10" display="Сахарный песок" tooltip="Открыть страницу о продукте"/>
    <hyperlink ref="F276" r:id="rId11" display="Лимон" tooltip="Открыть страницу о продукте"/>
    <hyperlink ref="F277" r:id="rId6" display="Вода" tooltip="Открыть страницу о продукте"/>
    <hyperlink ref="F274" r:id="rId8" display="Чай высшего сорта" tooltip="Открыть страницу о продукте"/>
    <hyperlink ref="F289" r:id="rId2" display="Пересчитать"/>
    <hyperlink ref="F297" r:id="rId3" display="Яйцо" tooltip="Открыть страницу о продукте"/>
    <hyperlink ref="F298" r:id="rId4" display="  или Меланж" tooltip="Открыть страницу о продукте"/>
    <hyperlink ref="F299" r:id="rId5" display="Молоко" tooltip="Открыть страницу о продукте"/>
    <hyperlink ref="F300" r:id="rId6" display="  или Вода" tooltip="Открыть страницу о продукте"/>
    <hyperlink ref="F302" r:id="rId7" display="Масло сливочное" tooltip="Открыть страницу о продукте"/>
    <hyperlink ref="F304" r:id="rId7" display="Масло сливочное" tooltip="Открыть страницу о продукте"/>
    <hyperlink ref="F309" r:id="rId2" display="ПЕРЕСЧИТАТЬ"/>
    <hyperlink ref="F313" r:id="rId8" display="Чай высшего сорта" tooltip="Открыть страницу о продукте"/>
    <hyperlink ref="F314" r:id="rId6" display="Вода" tooltip="Открыть страницу о продукте"/>
    <hyperlink ref="F315" r:id="rId10" display="Сахарный песок" tooltip="Открыть страницу о продукте"/>
    <hyperlink ref="F316" r:id="rId6" display="Вода" tooltip="Открыть страницу о продукте"/>
    <hyperlink ref="F329" r:id="rId2" display="ПЕРЕСЧИТАТЬ"/>
    <hyperlink ref="F349" r:id="rId8" display="Чай высшего сорта" tooltip="Открыть страницу о продукте"/>
    <hyperlink ref="F350" r:id="rId6" display="Вода" tooltip="Открыть страницу о продукте"/>
    <hyperlink ref="F356" r:id="rId9" display="Чай-заварка № 375" tooltip="Открыть рецептуру блюда"/>
    <hyperlink ref="F357" r:id="rId10" display="Сахарный песок" tooltip="Открыть страницу о продукте"/>
    <hyperlink ref="F358" r:id="rId11" display="Лимон" tooltip="Открыть страницу о продукте"/>
    <hyperlink ref="F359" r:id="rId6" display="Вода" tooltip="Открыть страницу о продукте"/>
    <hyperlink ref="F332" r:id="rId17" display="Творог" tooltip="Открыть страницу о продукте"/>
    <hyperlink ref="F333" r:id="rId14" display="Крупа манная" tooltip="Открыть страницу о продукте"/>
    <hyperlink ref="F334" r:id="rId3" display="Яйцо" tooltip="Открыть страницу о продукте"/>
    <hyperlink ref="F335" r:id="rId10" display="Сахарный песок" tooltip="Открыть страницу о продукте"/>
    <hyperlink ref="F336" r:id="rId18" display="Ванилин" tooltip="Открыть страницу о продукте"/>
    <hyperlink ref="F337" r:id="rId19" display="Мука пшеничная" tooltip="Открыть страницу о продукте"/>
    <hyperlink ref="F338" r:id="rId20" display="Сметана" tooltip="Открыть страницу о продукте"/>
    <hyperlink ref="F340" r:id="rId7" display="Масло сливочное" tooltip="Открыть страницу о продукте"/>
    <hyperlink ref="F379" r:id="rId2" display="ПЕРЕСЧИТАТЬ"/>
    <hyperlink ref="F384" r:id="rId15" display="Крупа рисовая" tooltip="Открыть страницу о продукте"/>
    <hyperlink ref="F385" r:id="rId5" display="Молоко" tooltip="Открыть страницу о продукте"/>
    <hyperlink ref="F386" r:id="rId6" display="Вода" tooltip="Открыть страницу о продукте"/>
    <hyperlink ref="F387" r:id="rId10" display="Сахарный песок" tooltip="Открыть страницу о продукте"/>
    <hyperlink ref="F388" r:id="rId13" display="Соль пищевая йодированная" tooltip="Открыть страницу о продукте"/>
    <hyperlink ref="F390" r:id="rId7" display="Масло сливочное" tooltip="Открыть страницу о продукте"/>
    <hyperlink ref="F396" r:id="rId2" display="ПЕРЕСЧИТАТЬ"/>
    <hyperlink ref="F400" r:id="rId8" display="Чай высшего сорта" tooltip="Открыть страницу о продукте"/>
    <hyperlink ref="F401" r:id="rId6" display="Вода" tooltip="Открыть страницу о продукте"/>
    <hyperlink ref="F402" r:id="rId10" display="Сахарный песок" tooltip="Открыть страницу о продукте"/>
    <hyperlink ref="F403" r:id="rId6" display="Вода" tooltip="Открыть страницу о продукте"/>
    <hyperlink ref="F203" r:id="rId2" display="Пересчитать"/>
    <hyperlink ref="F211" r:id="rId7" display="Масло сливочное" tooltip="Открыть страницу о продукте"/>
    <hyperlink ref="F212" r:id="rId21" display="  или Масло шоколадное" tooltip="Открыть страницу о продукте"/>
    <hyperlink ref="F213" r:id="rId22" display="батон" tooltip="Открыть страницу о продукте"/>
    <hyperlink ref="F214" r:id="rId23" display="  или Хлеб пшеничный" tooltip="Открыть страницу о продукте"/>
    <hyperlink ref="F223" r:id="rId2" display="Пересчитать"/>
    <hyperlink ref="F48" r:id="rId2" display="ПЕРЕСЧИТАТЬ"/>
    <hyperlink ref="F51" r:id="rId17" display="Творог" tooltip="Открыть страницу о продукте"/>
    <hyperlink ref="F52" r:id="rId14" display="Крупа манная" tooltip="Открыть страницу о продукте"/>
    <hyperlink ref="F53" r:id="rId3" display="Яйцо" tooltip="Открыть страницу о продукте"/>
    <hyperlink ref="F54" r:id="rId10" display="Сахарный песок" tooltip="Открыть страницу о продукте"/>
    <hyperlink ref="F55" r:id="rId18" display="Ванилин" tooltip="Открыть страницу о продукте"/>
    <hyperlink ref="F56" r:id="rId19" display="Мука пшеничная" tooltip="Открыть страницу о продукте"/>
    <hyperlink ref="F57" r:id="rId20" display="Сметана" tooltip="Открыть страницу о продукте"/>
    <hyperlink ref="F59" r:id="rId7" display="Масло сливочное" tooltip="Открыть страницу о продукте"/>
    <hyperlink ref="F229" r:id="rId17" display="Творог" tooltip="Открыть страницу о продукте"/>
    <hyperlink ref="F230" r:id="rId14" display="Крупа манная" tooltip="Открыть страницу о продукте"/>
    <hyperlink ref="F231" r:id="rId6" display="Вода" tooltip="Открыть страницу о продукте"/>
    <hyperlink ref="F232" r:id="rId24" display="  или Молоко стерилизованное 3,2% жирности" tooltip="Открыть страницу о продукте"/>
    <hyperlink ref="F233" r:id="rId3" display="Яйцо" tooltip="Открыть страницу о продукте"/>
    <hyperlink ref="F234" r:id="rId10" display="Сахарный песок" tooltip="Открыть страницу о продукте"/>
    <hyperlink ref="F235" r:id="rId18" display="Ванилин" tooltip="Открыть страницу о продукте"/>
    <hyperlink ref="F236" r:id="rId25" display="Сметана 10,0% жирности" tooltip="Открыть страницу о продукте"/>
    <hyperlink ref="F237" r:id="rId26" display="Сухари" tooltip="Открыть страницу о продукте"/>
    <hyperlink ref="F238" r:id="rId7" display="Масло сливочное" tooltip="Открыть страницу о продукте"/>
    <hyperlink ref="F79" r:id="rId7" display="Масло сливочное" tooltip="Открыть страницу о продукте"/>
    <hyperlink ref="F80" r:id="rId21" display="  или Масло шоколадное" tooltip="Открыть страницу о продукте"/>
    <hyperlink ref="F81" r:id="rId22" display="батон" tooltip="Открыть страницу о продукте"/>
    <hyperlink ref="F82" r:id="rId23" display="  или Хлеб пшеничный" tooltip="Открыть страницу о продукте"/>
    <hyperlink ref="F366" r:id="rId7" display="Масло сливочное" tooltip="Открыть страницу о продукте"/>
    <hyperlink ref="F367" r:id="rId21" display="  или Масло шоколадное" tooltip="Открыть страницу о продукте"/>
    <hyperlink ref="F368" r:id="rId22" display="батон" tooltip="Открыть страницу о продукте"/>
    <hyperlink ref="F369" r:id="rId23" display="  или Хлеб пшеничный" tooltip="Открыть страницу о продукте"/>
  </hyperlinks>
  <pageMargins left="0.708661417322835" right="0.708661417322835" top="0.15748031496063" bottom="0" header="0.31496062992126" footer="0.31496062992126"/>
  <pageSetup paperSize="9" scale="65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tabColor rgb="FF92D050"/>
  </sheetPr>
  <dimension ref="A1:N974"/>
  <sheetViews>
    <sheetView zoomScale="80" zoomScaleNormal="80" workbookViewId="0">
      <pane xSplit="6" ySplit="1" topLeftCell="G8" activePane="bottomRight" state="frozen"/>
      <selection/>
      <selection pane="topRight"/>
      <selection pane="bottomLeft"/>
      <selection pane="bottomRight" activeCell="N26" sqref="N26"/>
    </sheetView>
  </sheetViews>
  <sheetFormatPr defaultColWidth="9" defaultRowHeight="15"/>
  <cols>
    <col min="1" max="1" width="6.28571428571429" customWidth="1"/>
    <col min="2" max="2" width="1.42857142857143" customWidth="1"/>
    <col min="3" max="4" width="9" hidden="1" customWidth="1"/>
    <col min="5" max="5" width="2.85714285714286" style="4" customWidth="1"/>
    <col min="6" max="6" width="57.4285714285714" style="4" customWidth="1"/>
    <col min="7" max="7" width="9.42857142857143" customWidth="1"/>
    <col min="8" max="8" width="7.14285714285714" customWidth="1"/>
    <col min="9" max="9" width="8.57142857142857" customWidth="1"/>
    <col min="11" max="11" width="11.7142857142857" style="5" customWidth="1"/>
    <col min="12" max="12" width="7.85714285714286" customWidth="1"/>
    <col min="13" max="13" width="12.4285714285714" customWidth="1"/>
    <col min="14" max="14" width="11.7142857142857" customWidth="1"/>
  </cols>
  <sheetData>
    <row r="1" ht="27.75" spans="1:14">
      <c r="A1" t="s">
        <v>242</v>
      </c>
      <c r="G1" s="6" t="s">
        <v>163</v>
      </c>
      <c r="H1" s="7" t="s">
        <v>164</v>
      </c>
      <c r="I1" s="51" t="s">
        <v>165</v>
      </c>
      <c r="J1" s="52" t="s">
        <v>166</v>
      </c>
      <c r="L1">
        <v>96.85</v>
      </c>
      <c r="M1" s="53">
        <f>(K3+K97+K199+K291+K377+K502+K613+K702+K777+K872)/10</f>
        <v>96.90148033</v>
      </c>
      <c r="N1" s="54">
        <f>L1-M1</f>
        <v>-0.051480330000004</v>
      </c>
    </row>
    <row r="3" s="1" customFormat="1" ht="15.75" spans="5:11">
      <c r="E3" s="8"/>
      <c r="F3" s="8" t="s">
        <v>152</v>
      </c>
      <c r="I3" s="55"/>
      <c r="K3" s="56">
        <f>K6+K17+K32+K34+K42+K61+K73+K91+K93+K95</f>
        <v>113.330361</v>
      </c>
    </row>
    <row r="4" ht="29.25" spans="1:11">
      <c r="A4">
        <f>(G28+G113+G190+G216+G283+G316+G368+G391+G408+G493+G518+G535+G605+G625+G634+G693+G727+G794+G863+G886+G901+G928+G967)/10</f>
        <v>24.029</v>
      </c>
      <c r="F4" s="9" t="s">
        <v>153</v>
      </c>
      <c r="I4" s="57"/>
      <c r="K4" s="58"/>
    </row>
    <row r="5" ht="16.5" spans="1:11">
      <c r="A5" t="s">
        <v>151</v>
      </c>
      <c r="F5" s="10" t="s">
        <v>161</v>
      </c>
      <c r="I5" s="57"/>
      <c r="K5" s="58"/>
    </row>
    <row r="6" ht="27.75" spans="6:11">
      <c r="F6" s="11" t="s">
        <v>162</v>
      </c>
      <c r="G6" s="12" t="s">
        <v>163</v>
      </c>
      <c r="H6" s="13" t="s">
        <v>164</v>
      </c>
      <c r="I6" s="59" t="s">
        <v>165</v>
      </c>
      <c r="J6" s="60" t="s">
        <v>166</v>
      </c>
      <c r="K6" s="61">
        <f>J7+J9+J12+J14</f>
        <v>31.006997</v>
      </c>
    </row>
    <row r="7" ht="15.75" spans="6:14">
      <c r="F7" s="14" t="s">
        <v>167</v>
      </c>
      <c r="G7" s="15">
        <v>138</v>
      </c>
      <c r="H7" s="16">
        <v>138</v>
      </c>
      <c r="I7" s="62">
        <v>5.2</v>
      </c>
      <c r="J7" s="63">
        <f>G7/40*I7</f>
        <v>17.94</v>
      </c>
      <c r="K7" s="58"/>
      <c r="M7" s="53">
        <f>J7+J112+J212+J517+J686+J707+J790</f>
        <v>39.1963</v>
      </c>
      <c r="N7">
        <f>G7+G112+G212+G517+G686+G707+G790</f>
        <v>301.51</v>
      </c>
    </row>
    <row r="8" ht="15.75" spans="6:11">
      <c r="F8" s="14" t="s">
        <v>168</v>
      </c>
      <c r="G8" s="15">
        <v>138</v>
      </c>
      <c r="H8" s="16">
        <v>138</v>
      </c>
      <c r="I8" s="62"/>
      <c r="J8" s="63"/>
      <c r="K8" s="58"/>
    </row>
    <row r="9" ht="15.75" spans="6:11">
      <c r="F9" s="14" t="s">
        <v>169</v>
      </c>
      <c r="G9" s="15">
        <v>51.7</v>
      </c>
      <c r="H9" s="16">
        <v>51.7</v>
      </c>
      <c r="I9" s="62">
        <v>45.99</v>
      </c>
      <c r="J9" s="63">
        <f>G9*I9/1000</f>
        <v>2.377683</v>
      </c>
      <c r="K9" s="58"/>
    </row>
    <row r="10" ht="15.75" spans="6:11">
      <c r="F10" s="14" t="s">
        <v>170</v>
      </c>
      <c r="G10" s="15">
        <v>51.7</v>
      </c>
      <c r="H10" s="16">
        <v>51.7</v>
      </c>
      <c r="I10" s="62"/>
      <c r="J10" s="63"/>
      <c r="K10" s="58"/>
    </row>
    <row r="11" ht="15.75" spans="6:11">
      <c r="F11" s="17" t="s">
        <v>171</v>
      </c>
      <c r="G11" s="18" t="s">
        <v>172</v>
      </c>
      <c r="H11" s="19">
        <v>190</v>
      </c>
      <c r="I11" s="62"/>
      <c r="J11" s="63"/>
      <c r="K11" s="58"/>
    </row>
    <row r="12" ht="15.75" spans="6:11">
      <c r="F12" s="14" t="s">
        <v>173</v>
      </c>
      <c r="G12" s="15">
        <v>6.9</v>
      </c>
      <c r="H12" s="16">
        <v>6.9</v>
      </c>
      <c r="I12" s="62">
        <v>443.54</v>
      </c>
      <c r="J12" s="63">
        <f>G12*I12/1000</f>
        <v>3.060426</v>
      </c>
      <c r="K12" s="58"/>
    </row>
    <row r="13" ht="15.75" spans="6:11">
      <c r="F13" s="17" t="s">
        <v>174</v>
      </c>
      <c r="G13" s="18" t="s">
        <v>172</v>
      </c>
      <c r="H13" s="19">
        <v>183</v>
      </c>
      <c r="I13" s="62"/>
      <c r="J13" s="63"/>
      <c r="K13" s="58"/>
    </row>
    <row r="14" ht="15.75" spans="6:11">
      <c r="F14" s="14" t="s">
        <v>173</v>
      </c>
      <c r="G14" s="15">
        <v>17.2</v>
      </c>
      <c r="H14" s="16">
        <v>17.2</v>
      </c>
      <c r="I14" s="62">
        <v>443.54</v>
      </c>
      <c r="J14" s="63">
        <f>G14*I14/1000</f>
        <v>7.628888</v>
      </c>
      <c r="K14" s="58"/>
    </row>
    <row r="15" spans="6:11">
      <c r="F15" s="20"/>
      <c r="I15" s="57"/>
      <c r="K15" s="58"/>
    </row>
    <row r="16" ht="21" spans="6:11">
      <c r="F16" s="21" t="s">
        <v>175</v>
      </c>
      <c r="G16" s="22"/>
      <c r="H16" s="22"/>
      <c r="I16" s="64"/>
      <c r="J16" s="65"/>
      <c r="K16" s="58"/>
    </row>
    <row r="17" customFormat="1" spans="6:11">
      <c r="F17" s="23" t="s">
        <v>176</v>
      </c>
      <c r="G17" s="23"/>
      <c r="H17" s="23"/>
      <c r="I17" s="23"/>
      <c r="J17" s="23"/>
      <c r="K17" s="61">
        <f>J23</f>
        <v>2.075</v>
      </c>
    </row>
    <row r="18" customFormat="1" ht="16.5" spans="6:11">
      <c r="F18" s="24" t="s">
        <v>177</v>
      </c>
      <c r="G18" s="22"/>
      <c r="H18" s="22"/>
      <c r="I18" s="64"/>
      <c r="J18" s="65"/>
      <c r="K18" s="58"/>
    </row>
    <row r="19" customFormat="1" ht="26.25" spans="6:11">
      <c r="F19" s="25" t="s">
        <v>162</v>
      </c>
      <c r="G19" s="26" t="s">
        <v>163</v>
      </c>
      <c r="H19" s="27" t="s">
        <v>164</v>
      </c>
      <c r="I19" s="64"/>
      <c r="J19" s="65"/>
      <c r="K19" s="58"/>
    </row>
    <row r="20" customFormat="1" ht="15.75" spans="6:11">
      <c r="F20" s="28" t="s">
        <v>178</v>
      </c>
      <c r="G20" s="29">
        <v>0.5</v>
      </c>
      <c r="H20" s="30">
        <v>0.5</v>
      </c>
      <c r="I20" s="64" t="s">
        <v>179</v>
      </c>
      <c r="J20" s="66">
        <f>G20*I20/1000</f>
        <v>0.23</v>
      </c>
      <c r="K20" s="58"/>
    </row>
    <row r="21" customFormat="1" ht="15.75" spans="6:11">
      <c r="F21" s="28" t="s">
        <v>180</v>
      </c>
      <c r="G21" s="29">
        <v>54</v>
      </c>
      <c r="H21" s="30">
        <v>54</v>
      </c>
      <c r="I21" s="64"/>
      <c r="J21" s="65"/>
      <c r="K21" s="58"/>
    </row>
    <row r="22" customFormat="1" spans="6:11">
      <c r="F22" s="31"/>
      <c r="G22" s="32"/>
      <c r="H22" s="32"/>
      <c r="I22" s="64"/>
      <c r="J22" s="65"/>
      <c r="K22" s="58"/>
    </row>
    <row r="23" customFormat="1" ht="18.75" spans="6:11">
      <c r="F23" s="33" t="s">
        <v>181</v>
      </c>
      <c r="G23" s="22"/>
      <c r="H23" s="22"/>
      <c r="I23" s="64"/>
      <c r="J23" s="67">
        <f>J27+J28+J29</f>
        <v>2.075</v>
      </c>
      <c r="K23" s="58"/>
    </row>
    <row r="24" customFormat="1" spans="6:11">
      <c r="F24" s="23" t="s">
        <v>176</v>
      </c>
      <c r="G24" s="23"/>
      <c r="H24" s="23"/>
      <c r="I24" s="23"/>
      <c r="J24" s="23"/>
      <c r="K24" s="58"/>
    </row>
    <row r="25" customFormat="1" ht="16.5" spans="6:11">
      <c r="F25" s="24" t="s">
        <v>161</v>
      </c>
      <c r="G25" s="22"/>
      <c r="H25" s="22"/>
      <c r="I25" s="64"/>
      <c r="J25" s="65"/>
      <c r="K25" s="58"/>
    </row>
    <row r="26" customFormat="1" ht="26.25" spans="6:11">
      <c r="F26" s="25" t="s">
        <v>162</v>
      </c>
      <c r="G26" s="26" t="s">
        <v>163</v>
      </c>
      <c r="H26" s="27" t="s">
        <v>164</v>
      </c>
      <c r="I26" s="64"/>
      <c r="J26" s="65"/>
      <c r="K26" s="58"/>
    </row>
    <row r="27" customFormat="1" ht="15.75" spans="6:11">
      <c r="F27" s="28" t="s">
        <v>182</v>
      </c>
      <c r="G27" s="34" t="s">
        <v>172</v>
      </c>
      <c r="H27" s="30">
        <v>45</v>
      </c>
      <c r="I27" s="64"/>
      <c r="J27" s="68">
        <f>J20</f>
        <v>0.23</v>
      </c>
      <c r="K27" s="58"/>
    </row>
    <row r="28" customFormat="1" ht="15.75" spans="6:11">
      <c r="F28" s="28" t="s">
        <v>183</v>
      </c>
      <c r="G28" s="29">
        <v>13.5</v>
      </c>
      <c r="H28" s="30">
        <v>13.5</v>
      </c>
      <c r="I28" s="64" t="s">
        <v>184</v>
      </c>
      <c r="J28" s="68">
        <f>G28*I28/1000</f>
        <v>0.621</v>
      </c>
      <c r="K28" s="58"/>
    </row>
    <row r="29" customFormat="1" ht="15.75" spans="6:11">
      <c r="F29" s="28" t="s">
        <v>185</v>
      </c>
      <c r="G29" s="29">
        <v>7.2</v>
      </c>
      <c r="H29" s="30">
        <v>6.3</v>
      </c>
      <c r="I29" s="64" t="s">
        <v>243</v>
      </c>
      <c r="J29" s="68">
        <f>G29*I29/1000</f>
        <v>1.224</v>
      </c>
      <c r="K29" s="58"/>
    </row>
    <row r="30" customFormat="1" ht="15.75" spans="6:11">
      <c r="F30" s="28" t="s">
        <v>180</v>
      </c>
      <c r="G30" s="29">
        <v>135</v>
      </c>
      <c r="H30" s="30">
        <v>135</v>
      </c>
      <c r="I30" s="64"/>
      <c r="J30" s="65"/>
      <c r="K30" s="58"/>
    </row>
    <row r="31" customFormat="1" spans="6:11">
      <c r="F31" s="35"/>
      <c r="G31" s="36"/>
      <c r="H31" s="36"/>
      <c r="I31" s="64"/>
      <c r="J31" s="66"/>
      <c r="K31" s="58"/>
    </row>
    <row r="32" customFormat="1" spans="6:11">
      <c r="F32" s="37" t="s">
        <v>51</v>
      </c>
      <c r="G32" s="38">
        <v>40</v>
      </c>
      <c r="H32" s="38">
        <v>40</v>
      </c>
      <c r="I32" s="64" t="s">
        <v>187</v>
      </c>
      <c r="J32" s="66">
        <f>G32*I32/1000</f>
        <v>1.656</v>
      </c>
      <c r="K32" s="61">
        <f>J32</f>
        <v>1.656</v>
      </c>
    </row>
    <row r="34" customFormat="1" ht="16.5" spans="6:11">
      <c r="F34" s="39" t="s">
        <v>244</v>
      </c>
      <c r="K34" s="69">
        <f>J36+J37+J39+J40</f>
        <v>10.91782</v>
      </c>
    </row>
    <row r="35" customFormat="1" ht="27.75" spans="6:11">
      <c r="F35" s="77" t="s">
        <v>162</v>
      </c>
      <c r="G35" s="12" t="s">
        <v>163</v>
      </c>
      <c r="H35" s="13" t="s">
        <v>164</v>
      </c>
      <c r="K35" s="5"/>
    </row>
    <row r="36" customFormat="1" ht="15.75" spans="6:11">
      <c r="F36" s="46" t="s">
        <v>245</v>
      </c>
      <c r="G36" s="15">
        <v>56.5</v>
      </c>
      <c r="H36" s="16">
        <v>48</v>
      </c>
      <c r="I36">
        <v>128</v>
      </c>
      <c r="J36">
        <f>G36*I36/1000</f>
        <v>7.232</v>
      </c>
      <c r="K36" s="5"/>
    </row>
    <row r="37" customFormat="1" ht="15.75" spans="6:11">
      <c r="F37" s="46" t="s">
        <v>246</v>
      </c>
      <c r="G37" s="15">
        <v>43.8</v>
      </c>
      <c r="H37" s="16">
        <v>35</v>
      </c>
      <c r="I37">
        <v>65</v>
      </c>
      <c r="J37">
        <f t="shared" ref="J37:J40" si="0">G37*I37/1000</f>
        <v>2.847</v>
      </c>
      <c r="K37" s="5"/>
    </row>
    <row r="38" customFormat="1" ht="15.75" spans="6:11">
      <c r="F38" s="46" t="s">
        <v>247</v>
      </c>
      <c r="G38" s="15">
        <v>15</v>
      </c>
      <c r="H38" s="16">
        <v>12</v>
      </c>
      <c r="K38" s="5"/>
    </row>
    <row r="39" customFormat="1" ht="15.75" spans="6:11">
      <c r="F39" s="46" t="s">
        <v>248</v>
      </c>
      <c r="G39" s="15">
        <v>14.3</v>
      </c>
      <c r="H39" s="16">
        <v>12</v>
      </c>
      <c r="I39">
        <v>16</v>
      </c>
      <c r="J39">
        <f t="shared" si="0"/>
        <v>0.2288</v>
      </c>
      <c r="K39" s="5"/>
    </row>
    <row r="40" customFormat="1" ht="15.75" spans="6:11">
      <c r="F40" s="46" t="s">
        <v>249</v>
      </c>
      <c r="G40" s="15">
        <v>6</v>
      </c>
      <c r="H40" s="16">
        <v>6</v>
      </c>
      <c r="I40">
        <v>101.67</v>
      </c>
      <c r="J40">
        <f t="shared" si="0"/>
        <v>0.61002</v>
      </c>
      <c r="K40" s="5"/>
    </row>
    <row r="42" customFormat="1" ht="25.5" spans="6:11">
      <c r="F42" s="41" t="s">
        <v>250</v>
      </c>
      <c r="K42" s="69">
        <f>J45+J48+J51+J52+J53+J58+J59</f>
        <v>2.057675</v>
      </c>
    </row>
    <row r="43" customFormat="1" ht="15.75" spans="6:11">
      <c r="F43" s="42" t="s">
        <v>251</v>
      </c>
      <c r="K43" s="5"/>
    </row>
    <row r="44" customFormat="1" ht="15.75" spans="6:11">
      <c r="F44" s="43" t="s">
        <v>162</v>
      </c>
      <c r="G44" s="44" t="s">
        <v>163</v>
      </c>
      <c r="H44" s="45" t="s">
        <v>164</v>
      </c>
      <c r="K44" s="5"/>
    </row>
    <row r="45" customFormat="1" ht="15.75" spans="6:11">
      <c r="F45" s="46" t="s">
        <v>252</v>
      </c>
      <c r="G45" s="47">
        <v>100</v>
      </c>
      <c r="H45" s="48">
        <v>75</v>
      </c>
      <c r="I45">
        <v>13</v>
      </c>
      <c r="J45">
        <f>G45*I45/1000</f>
        <v>1.3</v>
      </c>
      <c r="K45" s="5"/>
    </row>
    <row r="46" customFormat="1" ht="15.75" spans="6:11">
      <c r="F46" s="46" t="s">
        <v>253</v>
      </c>
      <c r="G46" s="47">
        <v>2</v>
      </c>
      <c r="H46" s="48">
        <v>2</v>
      </c>
      <c r="K46" s="5"/>
    </row>
    <row r="47" customFormat="1" ht="15.75" spans="6:11">
      <c r="F47" s="46" t="s">
        <v>254</v>
      </c>
      <c r="G47" s="47">
        <v>2</v>
      </c>
      <c r="H47" s="48">
        <v>2</v>
      </c>
      <c r="K47" s="5"/>
    </row>
    <row r="48" customFormat="1" ht="15.75" spans="6:11">
      <c r="F48" s="46" t="s">
        <v>255</v>
      </c>
      <c r="G48" s="47">
        <v>2</v>
      </c>
      <c r="H48" s="48">
        <v>2</v>
      </c>
      <c r="I48">
        <v>40</v>
      </c>
      <c r="J48">
        <f>G48*I48/1000</f>
        <v>0.08</v>
      </c>
      <c r="K48" s="5"/>
    </row>
    <row r="49" customFormat="1" ht="15.75" spans="6:11">
      <c r="F49" s="46" t="s">
        <v>256</v>
      </c>
      <c r="G49" s="49" t="s">
        <v>172</v>
      </c>
      <c r="H49" s="48">
        <v>2</v>
      </c>
      <c r="K49" s="5"/>
    </row>
    <row r="50" customFormat="1" ht="15.75" spans="6:11">
      <c r="F50" s="46" t="s">
        <v>257</v>
      </c>
      <c r="G50" s="47">
        <v>2</v>
      </c>
      <c r="H50" s="48">
        <v>2</v>
      </c>
      <c r="K50" s="5"/>
    </row>
    <row r="51" customFormat="1" ht="15.75" spans="6:11">
      <c r="F51" s="46" t="s">
        <v>258</v>
      </c>
      <c r="G51" s="47">
        <v>12.5</v>
      </c>
      <c r="H51" s="48">
        <v>10</v>
      </c>
      <c r="I51">
        <v>16</v>
      </c>
      <c r="J51">
        <f>G51*I51/1000</f>
        <v>0.2</v>
      </c>
      <c r="K51" s="5"/>
    </row>
    <row r="52" customFormat="1" ht="15.75" spans="6:11">
      <c r="F52" s="46" t="s">
        <v>259</v>
      </c>
      <c r="G52" s="47">
        <v>12</v>
      </c>
      <c r="H52" s="48">
        <v>10</v>
      </c>
      <c r="I52">
        <v>16</v>
      </c>
      <c r="J52">
        <f>G52*I52/1000</f>
        <v>0.192</v>
      </c>
      <c r="K52" s="5"/>
    </row>
    <row r="53" customFormat="1" ht="15.75" spans="6:11">
      <c r="F53" s="46" t="s">
        <v>249</v>
      </c>
      <c r="G53" s="47">
        <v>2.5</v>
      </c>
      <c r="H53" s="48">
        <v>2.5</v>
      </c>
      <c r="I53">
        <v>101.67</v>
      </c>
      <c r="J53">
        <f>G53*I53/1000</f>
        <v>0.254175</v>
      </c>
      <c r="K53" s="5"/>
    </row>
    <row r="54" customFormat="1" ht="15.75" spans="6:11">
      <c r="F54" s="46" t="s">
        <v>260</v>
      </c>
      <c r="G54" s="49" t="s">
        <v>172</v>
      </c>
      <c r="H54" s="48">
        <v>175</v>
      </c>
      <c r="K54" s="5"/>
    </row>
    <row r="55" customFormat="1" ht="15.75" spans="6:11">
      <c r="F55" s="46" t="s">
        <v>261</v>
      </c>
      <c r="G55" s="47">
        <v>175</v>
      </c>
      <c r="H55" s="48">
        <v>175</v>
      </c>
      <c r="K55" s="5"/>
    </row>
    <row r="56" customFormat="1" ht="15.75" spans="6:11">
      <c r="F56" s="46" t="s">
        <v>262</v>
      </c>
      <c r="G56" s="47">
        <v>175</v>
      </c>
      <c r="H56" s="48">
        <v>175</v>
      </c>
      <c r="K56" s="5"/>
    </row>
    <row r="57" customFormat="1" ht="15.75" spans="6:11">
      <c r="F57" s="46" t="s">
        <v>170</v>
      </c>
      <c r="G57" s="47">
        <v>175</v>
      </c>
      <c r="H57" s="48">
        <v>175</v>
      </c>
      <c r="K57" s="5"/>
    </row>
    <row r="58" customFormat="1" ht="15.75" spans="6:11">
      <c r="F58" s="46" t="s">
        <v>263</v>
      </c>
      <c r="G58" s="47">
        <v>0.01</v>
      </c>
      <c r="H58" s="48">
        <v>0.01</v>
      </c>
      <c r="I58" s="70">
        <v>900</v>
      </c>
      <c r="J58">
        <f>G58*I58/1000</f>
        <v>0.009</v>
      </c>
      <c r="K58" s="5"/>
    </row>
    <row r="59" customFormat="1" ht="15.75" spans="6:11">
      <c r="F59" s="46" t="s">
        <v>264</v>
      </c>
      <c r="G59" s="47">
        <v>1.5</v>
      </c>
      <c r="H59" s="48">
        <v>1.5</v>
      </c>
      <c r="I59">
        <v>15</v>
      </c>
      <c r="J59">
        <f>G59*I59/1000</f>
        <v>0.0225</v>
      </c>
      <c r="K59" s="5"/>
    </row>
    <row r="61" customFormat="1" ht="25.5" spans="6:11">
      <c r="F61" s="41" t="s">
        <v>265</v>
      </c>
      <c r="K61" s="69">
        <f>J68+J71</f>
        <v>8.279982</v>
      </c>
    </row>
    <row r="62" customFormat="1" spans="6:11">
      <c r="F62" s="50" t="s">
        <v>266</v>
      </c>
      <c r="K62" s="5"/>
    </row>
    <row r="63" customFormat="1" spans="6:11">
      <c r="F63" s="50" t="s">
        <v>191</v>
      </c>
      <c r="K63" s="5"/>
    </row>
    <row r="65" customFormat="1" spans="6:11">
      <c r="F65" s="71" t="s">
        <v>192</v>
      </c>
      <c r="K65" s="5"/>
    </row>
    <row r="66" customFormat="1" ht="15.75" spans="6:11">
      <c r="F66" s="42" t="s">
        <v>267</v>
      </c>
      <c r="K66" s="5"/>
    </row>
    <row r="67" customFormat="1" ht="15.75" spans="6:11">
      <c r="F67" s="43" t="s">
        <v>162</v>
      </c>
      <c r="G67" s="44" t="s">
        <v>163</v>
      </c>
      <c r="H67" s="45" t="s">
        <v>164</v>
      </c>
      <c r="K67" s="5"/>
    </row>
    <row r="68" customFormat="1" ht="15.75" spans="6:11">
      <c r="F68" s="46" t="s">
        <v>268</v>
      </c>
      <c r="G68" s="47">
        <v>82.8</v>
      </c>
      <c r="H68" s="48">
        <v>82.8</v>
      </c>
      <c r="I68">
        <v>56.61</v>
      </c>
      <c r="J68">
        <f>G68*I68/1000</f>
        <v>4.687308</v>
      </c>
      <c r="K68" s="5"/>
    </row>
    <row r="69" customFormat="1" ht="15.75" spans="6:11">
      <c r="F69" s="46" t="s">
        <v>180</v>
      </c>
      <c r="G69" s="47">
        <v>122</v>
      </c>
      <c r="H69" s="48">
        <v>122</v>
      </c>
      <c r="K69" s="5"/>
    </row>
    <row r="70" customFormat="1" ht="15.75" spans="6:11">
      <c r="F70" s="72" t="s">
        <v>269</v>
      </c>
      <c r="G70" s="49" t="s">
        <v>172</v>
      </c>
      <c r="H70" s="73">
        <v>173</v>
      </c>
      <c r="K70" s="5"/>
    </row>
    <row r="71" customFormat="1" ht="15.75" spans="6:11">
      <c r="F71" s="46" t="s">
        <v>173</v>
      </c>
      <c r="G71" s="47">
        <v>8.1</v>
      </c>
      <c r="H71" s="48">
        <v>8.1</v>
      </c>
      <c r="I71">
        <v>443.54</v>
      </c>
      <c r="J71">
        <f>G71*I71/1000</f>
        <v>3.592674</v>
      </c>
      <c r="K71" s="5"/>
    </row>
    <row r="73" customFormat="1" ht="28.5" spans="6:11">
      <c r="F73" s="74" t="s">
        <v>270</v>
      </c>
      <c r="K73" s="69">
        <f>J81+J84+J85+J87+J89</f>
        <v>32.353687</v>
      </c>
    </row>
    <row r="74" customFormat="1" spans="6:11">
      <c r="F74" s="75" t="s">
        <v>271</v>
      </c>
      <c r="K74" s="5"/>
    </row>
    <row r="75" customFormat="1" spans="6:11">
      <c r="F75" s="75" t="s">
        <v>191</v>
      </c>
      <c r="K75" s="5"/>
    </row>
    <row r="77" customFormat="1" spans="6:11">
      <c r="F77" s="71" t="s">
        <v>192</v>
      </c>
      <c r="K77" s="5"/>
    </row>
    <row r="78" customFormat="1" ht="15.75" spans="6:11">
      <c r="F78" s="76" t="s">
        <v>272</v>
      </c>
      <c r="K78" s="5"/>
    </row>
    <row r="79" customFormat="1" ht="27.75" spans="6:11">
      <c r="F79" s="77" t="s">
        <v>162</v>
      </c>
      <c r="G79" s="12" t="s">
        <v>163</v>
      </c>
      <c r="H79" s="13" t="s">
        <v>164</v>
      </c>
      <c r="K79" s="5"/>
    </row>
    <row r="80" customFormat="1" ht="15.75" spans="6:11">
      <c r="F80" s="46" t="s">
        <v>273</v>
      </c>
      <c r="G80" s="15">
        <v>100</v>
      </c>
      <c r="H80" s="16">
        <v>73.8</v>
      </c>
      <c r="K80" s="5"/>
    </row>
    <row r="81" customFormat="1" ht="15.75" spans="6:11">
      <c r="F81" s="46" t="s">
        <v>274</v>
      </c>
      <c r="G81" s="15">
        <v>87.5</v>
      </c>
      <c r="H81" s="16">
        <v>73.8</v>
      </c>
      <c r="I81">
        <v>295</v>
      </c>
      <c r="J81">
        <f>G81*I81/1000</f>
        <v>25.8125</v>
      </c>
      <c r="K81" s="5"/>
    </row>
    <row r="82" customFormat="1" ht="15.75" spans="6:11">
      <c r="F82" s="46" t="s">
        <v>275</v>
      </c>
      <c r="G82" s="15">
        <v>113</v>
      </c>
      <c r="H82" s="16">
        <v>73.8</v>
      </c>
      <c r="K82" s="5"/>
    </row>
    <row r="83" customFormat="1" ht="15.75" spans="6:11">
      <c r="F83" s="78" t="s">
        <v>276</v>
      </c>
      <c r="G83" s="18" t="s">
        <v>172</v>
      </c>
      <c r="H83" s="79" t="s">
        <v>172</v>
      </c>
      <c r="K83" s="5"/>
    </row>
    <row r="84" customFormat="1" ht="15.75" spans="6:11">
      <c r="F84" s="46" t="s">
        <v>277</v>
      </c>
      <c r="G84" s="15">
        <v>17.5</v>
      </c>
      <c r="H84" s="80">
        <v>17.5</v>
      </c>
      <c r="I84">
        <v>41.4</v>
      </c>
      <c r="J84">
        <f>G84*I84/1000</f>
        <v>0.7245</v>
      </c>
      <c r="K84" s="5"/>
    </row>
    <row r="85" customFormat="1" ht="15.75" spans="6:11">
      <c r="F85" s="46" t="s">
        <v>278</v>
      </c>
      <c r="G85" s="15">
        <v>23.8</v>
      </c>
      <c r="H85" s="16">
        <v>23.8</v>
      </c>
      <c r="I85">
        <v>45.99</v>
      </c>
      <c r="J85">
        <f>G85*I85/1000</f>
        <v>1.094562</v>
      </c>
      <c r="K85" s="5"/>
    </row>
    <row r="86" customFormat="1" ht="15.75" spans="6:11">
      <c r="F86" s="46" t="s">
        <v>170</v>
      </c>
      <c r="G86" s="15">
        <v>23.8</v>
      </c>
      <c r="H86" s="16">
        <v>23.8</v>
      </c>
      <c r="K86" s="5"/>
    </row>
    <row r="87" customFormat="1" ht="15.75" spans="6:11">
      <c r="F87" s="46" t="s">
        <v>279</v>
      </c>
      <c r="G87" s="15">
        <v>10</v>
      </c>
      <c r="H87" s="16">
        <v>10</v>
      </c>
      <c r="I87">
        <v>195</v>
      </c>
      <c r="J87">
        <f>G87*I87/1000</f>
        <v>1.95</v>
      </c>
      <c r="K87" s="5"/>
    </row>
    <row r="88" customFormat="1" ht="15.75" spans="6:11">
      <c r="F88" s="78" t="s">
        <v>280</v>
      </c>
      <c r="G88" s="18" t="s">
        <v>172</v>
      </c>
      <c r="H88" s="19">
        <v>124</v>
      </c>
      <c r="K88" s="5"/>
    </row>
    <row r="89" customFormat="1" ht="15.75" spans="6:11">
      <c r="F89" s="46" t="s">
        <v>173</v>
      </c>
      <c r="G89" s="15">
        <v>6.25</v>
      </c>
      <c r="H89" s="16">
        <v>6.25</v>
      </c>
      <c r="I89">
        <v>443.54</v>
      </c>
      <c r="J89">
        <f>G89*I89/1000</f>
        <v>2.772125</v>
      </c>
      <c r="K89" s="5"/>
    </row>
    <row r="91" customFormat="1" spans="6:11">
      <c r="F91" s="4" t="s">
        <v>281</v>
      </c>
      <c r="G91" s="52">
        <v>200</v>
      </c>
      <c r="H91" s="52"/>
      <c r="I91">
        <v>50</v>
      </c>
      <c r="K91" s="69">
        <f>G91*I91/1000</f>
        <v>10</v>
      </c>
    </row>
    <row r="93" customFormat="1" spans="6:11">
      <c r="F93" s="4" t="s">
        <v>32</v>
      </c>
      <c r="G93">
        <v>60</v>
      </c>
      <c r="I93">
        <v>29.72</v>
      </c>
      <c r="K93" s="69">
        <f>G93*I93/1000</f>
        <v>1.7832</v>
      </c>
    </row>
    <row r="95" customFormat="1" spans="6:11">
      <c r="F95" s="4" t="s">
        <v>282</v>
      </c>
      <c r="G95">
        <v>120</v>
      </c>
      <c r="I95">
        <v>110</v>
      </c>
      <c r="K95" s="69">
        <f>G95*I95/1000</f>
        <v>13.2</v>
      </c>
    </row>
    <row r="97" s="2" customFormat="1" spans="5:11">
      <c r="E97" s="81"/>
      <c r="F97" s="81" t="s">
        <v>188</v>
      </c>
      <c r="K97" s="98">
        <f>K106+K118+K121+K134+K142+K151+K168+K181+K195+K197</f>
        <v>129.1717976</v>
      </c>
    </row>
    <row r="99" ht="29.25" spans="6:11">
      <c r="F99" s="9" t="s">
        <v>230</v>
      </c>
      <c r="I99" s="246">
        <f>K106+K118+K121+K134</f>
        <v>59.4634656</v>
      </c>
      <c r="J99" s="53">
        <f>K97-I99</f>
        <v>69.708332</v>
      </c>
      <c r="K99" s="58"/>
    </row>
    <row r="100" spans="6:11">
      <c r="F100" s="82" t="s">
        <v>154</v>
      </c>
      <c r="I100" s="57"/>
      <c r="K100" s="58"/>
    </row>
    <row r="101" spans="6:11">
      <c r="F101" s="20"/>
      <c r="I101" s="57"/>
      <c r="K101" s="58"/>
    </row>
    <row r="102" spans="6:11">
      <c r="F102" s="83" t="s">
        <v>155</v>
      </c>
      <c r="I102" s="57"/>
      <c r="K102" s="58"/>
    </row>
    <row r="103" spans="6:11">
      <c r="F103" s="84" t="s">
        <v>156</v>
      </c>
      <c r="I103" s="57"/>
      <c r="K103" s="58"/>
    </row>
    <row r="104" spans="6:11">
      <c r="F104" s="84" t="s">
        <v>157</v>
      </c>
      <c r="I104" s="57"/>
      <c r="K104" s="58"/>
    </row>
    <row r="105" spans="6:11">
      <c r="F105" s="82" t="s">
        <v>231</v>
      </c>
      <c r="I105" s="57"/>
      <c r="K105" s="58"/>
    </row>
    <row r="106" ht="16.5" spans="6:11">
      <c r="F106" s="10" t="s">
        <v>161</v>
      </c>
      <c r="I106" s="57"/>
      <c r="J106" s="53"/>
      <c r="K106" s="61">
        <f>J108+J109+J110+J111+J112+J113+J114+J115+J116</f>
        <v>48.1804656</v>
      </c>
    </row>
    <row r="107" ht="27.75" spans="6:11">
      <c r="F107" s="11" t="s">
        <v>162</v>
      </c>
      <c r="G107" s="12" t="s">
        <v>163</v>
      </c>
      <c r="H107" s="13" t="s">
        <v>164</v>
      </c>
      <c r="I107" s="99" t="s">
        <v>165</v>
      </c>
      <c r="J107" s="100" t="s">
        <v>166</v>
      </c>
      <c r="K107" s="58"/>
    </row>
    <row r="108" ht="15.75" spans="6:11">
      <c r="F108" s="85" t="s">
        <v>193</v>
      </c>
      <c r="G108" s="15">
        <v>188</v>
      </c>
      <c r="H108" s="16">
        <v>186</v>
      </c>
      <c r="I108" s="101">
        <v>206.51</v>
      </c>
      <c r="J108" s="102">
        <f>I108*G108/1000</f>
        <v>38.82388</v>
      </c>
      <c r="K108" s="58"/>
    </row>
    <row r="109" ht="15.75" spans="6:11">
      <c r="F109" s="85" t="s">
        <v>194</v>
      </c>
      <c r="G109" s="15">
        <v>12.9</v>
      </c>
      <c r="H109" s="16">
        <v>12.9</v>
      </c>
      <c r="I109" s="103">
        <v>31.17</v>
      </c>
      <c r="J109" s="102">
        <f t="shared" ref="J109:J111" si="1">I109*G109/1000</f>
        <v>0.402093</v>
      </c>
      <c r="K109" s="58"/>
    </row>
    <row r="110" ht="15.75" spans="6:11">
      <c r="F110" s="85" t="s">
        <v>180</v>
      </c>
      <c r="G110" s="15">
        <v>48</v>
      </c>
      <c r="H110" s="16">
        <v>48</v>
      </c>
      <c r="I110" s="62"/>
      <c r="J110" s="102">
        <f t="shared" si="1"/>
        <v>0</v>
      </c>
      <c r="K110" s="58"/>
    </row>
    <row r="111" customHeight="1" spans="6:11">
      <c r="F111" s="85" t="s">
        <v>232</v>
      </c>
      <c r="G111" s="15">
        <v>48</v>
      </c>
      <c r="H111" s="16">
        <v>48</v>
      </c>
      <c r="I111" s="104">
        <v>45.99</v>
      </c>
      <c r="J111" s="102">
        <f t="shared" si="1"/>
        <v>2.20752</v>
      </c>
      <c r="K111" s="58"/>
    </row>
    <row r="112" ht="15.75" spans="6:11">
      <c r="F112" s="85" t="s">
        <v>167</v>
      </c>
      <c r="G112" s="15">
        <v>6</v>
      </c>
      <c r="H112" s="16">
        <v>6</v>
      </c>
      <c r="I112" s="104">
        <v>5.2</v>
      </c>
      <c r="J112" s="102">
        <f>G112/40*I112</f>
        <v>0.78</v>
      </c>
      <c r="K112" s="58"/>
    </row>
    <row r="113" ht="15.75" spans="5:11">
      <c r="E113"/>
      <c r="F113" s="85" t="s">
        <v>183</v>
      </c>
      <c r="G113" s="15">
        <v>12.9</v>
      </c>
      <c r="H113" s="16">
        <v>12.9</v>
      </c>
      <c r="I113" s="104">
        <v>46</v>
      </c>
      <c r="J113" s="102">
        <f t="shared" ref="J113" si="2">I113*G113/1000</f>
        <v>0.5934</v>
      </c>
      <c r="K113" s="58"/>
    </row>
    <row r="114" ht="15.75" spans="5:11">
      <c r="E114"/>
      <c r="F114" s="85" t="s">
        <v>233</v>
      </c>
      <c r="G114" s="15">
        <v>6.94</v>
      </c>
      <c r="H114" s="16">
        <v>6.94</v>
      </c>
      <c r="I114" s="104">
        <v>135.75</v>
      </c>
      <c r="J114" s="102">
        <f t="shared" ref="J114:J118" si="3">I114*G114/1000</f>
        <v>0.942105</v>
      </c>
      <c r="K114" s="58"/>
    </row>
    <row r="115" ht="15.75" spans="5:11">
      <c r="E115"/>
      <c r="F115" s="85" t="s">
        <v>234</v>
      </c>
      <c r="G115" s="15">
        <v>6.94</v>
      </c>
      <c r="H115" s="16">
        <v>6.94</v>
      </c>
      <c r="I115" s="104">
        <v>195</v>
      </c>
      <c r="J115" s="67">
        <f t="shared" si="3"/>
        <v>1.3533</v>
      </c>
      <c r="K115" s="58"/>
    </row>
    <row r="116" ht="15.75" spans="5:11">
      <c r="E116"/>
      <c r="F116" s="85" t="s">
        <v>173</v>
      </c>
      <c r="G116" s="15">
        <v>6.94</v>
      </c>
      <c r="H116" s="16">
        <v>6.94</v>
      </c>
      <c r="I116" s="62">
        <v>443.54</v>
      </c>
      <c r="J116" s="67">
        <f t="shared" si="3"/>
        <v>3.0781676</v>
      </c>
      <c r="K116" s="58"/>
    </row>
    <row r="117" spans="5:11">
      <c r="E117"/>
      <c r="F117" s="20"/>
      <c r="I117" s="57"/>
      <c r="K117" s="58"/>
    </row>
    <row r="118" spans="5:11">
      <c r="E118"/>
      <c r="F118" s="86" t="s">
        <v>199</v>
      </c>
      <c r="G118" s="87">
        <v>26</v>
      </c>
      <c r="H118" s="88"/>
      <c r="I118" s="105">
        <v>117</v>
      </c>
      <c r="J118" s="67">
        <f t="shared" si="3"/>
        <v>3.042</v>
      </c>
      <c r="K118" s="61">
        <f>J118</f>
        <v>3.042</v>
      </c>
    </row>
    <row r="119" spans="5:11">
      <c r="E119"/>
      <c r="F119" s="20"/>
      <c r="H119" s="52"/>
      <c r="I119" s="57"/>
      <c r="J119" s="53"/>
      <c r="K119" s="58"/>
    </row>
    <row r="120" spans="5:11">
      <c r="E120"/>
      <c r="F120" s="20"/>
      <c r="I120" s="57"/>
      <c r="K120" s="58"/>
    </row>
    <row r="121" ht="21" spans="5:11">
      <c r="E121"/>
      <c r="F121" s="89" t="s">
        <v>175</v>
      </c>
      <c r="G121" s="22"/>
      <c r="H121" s="22"/>
      <c r="I121" s="106"/>
      <c r="J121" s="66"/>
      <c r="K121" s="61">
        <f>J128+J130</f>
        <v>0.851</v>
      </c>
    </row>
    <row r="122" spans="5:11">
      <c r="E122"/>
      <c r="F122" s="90" t="s">
        <v>191</v>
      </c>
      <c r="G122" s="22"/>
      <c r="H122" s="22"/>
      <c r="I122" s="106"/>
      <c r="J122" s="65"/>
      <c r="K122" s="58"/>
    </row>
    <row r="123" spans="5:11">
      <c r="E123"/>
      <c r="F123" s="91"/>
      <c r="G123" s="22"/>
      <c r="H123" s="22"/>
      <c r="I123" s="106"/>
      <c r="J123" s="65"/>
      <c r="K123" s="58"/>
    </row>
    <row r="124" spans="5:11">
      <c r="E124"/>
      <c r="F124" s="92" t="s">
        <v>192</v>
      </c>
      <c r="G124" s="22"/>
      <c r="H124" s="22"/>
      <c r="I124" s="106"/>
      <c r="J124" s="65"/>
      <c r="K124" s="58"/>
    </row>
    <row r="125" spans="5:11">
      <c r="E125"/>
      <c r="F125" s="93" t="s">
        <v>200</v>
      </c>
      <c r="G125" s="22"/>
      <c r="H125" s="22"/>
      <c r="I125" s="106"/>
      <c r="J125" s="65"/>
      <c r="K125" s="58"/>
    </row>
    <row r="126" ht="15.75" spans="5:11">
      <c r="E126"/>
      <c r="F126" s="24" t="s">
        <v>177</v>
      </c>
      <c r="G126" s="22"/>
      <c r="H126" s="22"/>
      <c r="I126" s="106"/>
      <c r="J126" s="65"/>
      <c r="K126" s="58"/>
    </row>
    <row r="127" ht="25.5" spans="5:11">
      <c r="E127"/>
      <c r="F127" s="94" t="s">
        <v>162</v>
      </c>
      <c r="G127" s="95" t="s">
        <v>163</v>
      </c>
      <c r="H127" s="95" t="s">
        <v>164</v>
      </c>
      <c r="I127" s="106"/>
      <c r="J127" s="65"/>
      <c r="K127" s="58"/>
    </row>
    <row r="128" spans="5:11">
      <c r="E128"/>
      <c r="F128" s="96" t="s">
        <v>178</v>
      </c>
      <c r="G128" s="97">
        <v>0.5</v>
      </c>
      <c r="H128" s="97">
        <v>0.5</v>
      </c>
      <c r="I128" s="106" t="s">
        <v>179</v>
      </c>
      <c r="J128" s="66">
        <f>G128*I128/1000</f>
        <v>0.23</v>
      </c>
      <c r="K128" s="58"/>
    </row>
    <row r="129" spans="5:11">
      <c r="E129"/>
      <c r="F129" s="96" t="s">
        <v>180</v>
      </c>
      <c r="G129" s="97">
        <v>54</v>
      </c>
      <c r="H129" s="97">
        <v>54</v>
      </c>
      <c r="I129" s="106"/>
      <c r="J129" s="65"/>
      <c r="K129" s="58"/>
    </row>
    <row r="130" spans="5:11">
      <c r="E130"/>
      <c r="F130" s="96" t="s">
        <v>183</v>
      </c>
      <c r="G130" s="97">
        <v>13.5</v>
      </c>
      <c r="H130" s="97">
        <v>13.5</v>
      </c>
      <c r="I130" s="106" t="s">
        <v>184</v>
      </c>
      <c r="J130" s="66">
        <f>G130*I130/1000</f>
        <v>0.621</v>
      </c>
      <c r="K130" s="58"/>
    </row>
    <row r="131" spans="5:11">
      <c r="E131"/>
      <c r="F131" s="96" t="s">
        <v>180</v>
      </c>
      <c r="G131" s="97">
        <v>135</v>
      </c>
      <c r="H131" s="97">
        <v>135</v>
      </c>
      <c r="I131" s="106"/>
      <c r="J131" s="65"/>
      <c r="K131" s="58"/>
    </row>
    <row r="132" spans="5:11">
      <c r="E132"/>
      <c r="F132" s="20"/>
      <c r="I132" s="57"/>
      <c r="K132" s="58"/>
    </row>
    <row r="133" spans="5:11">
      <c r="E133"/>
      <c r="F133" s="20"/>
      <c r="I133" s="57"/>
      <c r="K133" s="58"/>
    </row>
    <row r="134" ht="22.5" customHeight="1" spans="5:11">
      <c r="E134"/>
      <c r="F134" s="107" t="s">
        <v>201</v>
      </c>
      <c r="G134" s="107"/>
      <c r="H134" s="107"/>
      <c r="I134" s="107"/>
      <c r="J134" s="107"/>
      <c r="K134" s="61">
        <f>K137+K139</f>
        <v>7.39</v>
      </c>
    </row>
    <row r="135" ht="15.75" spans="5:11">
      <c r="E135"/>
      <c r="F135" s="20"/>
      <c r="I135" s="57"/>
      <c r="K135" s="58"/>
    </row>
    <row r="136" ht="29.25" spans="5:11">
      <c r="E136"/>
      <c r="F136" s="108" t="s">
        <v>162</v>
      </c>
      <c r="G136" s="109" t="s">
        <v>163</v>
      </c>
      <c r="H136" s="110" t="s">
        <v>164</v>
      </c>
      <c r="I136" s="132"/>
      <c r="J136" s="68"/>
      <c r="K136" s="58"/>
    </row>
    <row r="137" ht="15.75" spans="5:11">
      <c r="E137"/>
      <c r="F137" s="111" t="s">
        <v>173</v>
      </c>
      <c r="G137" s="112">
        <v>12.5</v>
      </c>
      <c r="H137" s="113">
        <v>12.5</v>
      </c>
      <c r="I137" s="132">
        <v>443.54</v>
      </c>
      <c r="J137" s="68">
        <f>G137*I137/1000</f>
        <v>5.54425</v>
      </c>
      <c r="K137" s="58">
        <f>J137</f>
        <v>5.54425</v>
      </c>
    </row>
    <row r="138" ht="15.75" spans="5:11">
      <c r="E138"/>
      <c r="F138" s="111" t="s">
        <v>202</v>
      </c>
      <c r="G138" s="112">
        <v>12.5</v>
      </c>
      <c r="H138" s="113">
        <v>12.5</v>
      </c>
      <c r="I138" s="132"/>
      <c r="J138" s="68"/>
      <c r="K138" s="58"/>
    </row>
    <row r="139" ht="15.75" spans="5:11">
      <c r="E139"/>
      <c r="F139" s="111" t="s">
        <v>203</v>
      </c>
      <c r="G139" s="112">
        <v>37.5</v>
      </c>
      <c r="H139" s="112">
        <v>37.5</v>
      </c>
      <c r="I139" s="64" t="s">
        <v>204</v>
      </c>
      <c r="J139" s="68">
        <f>G139*I139/1000</f>
        <v>1.84575</v>
      </c>
      <c r="K139" s="58">
        <f>J139</f>
        <v>1.84575</v>
      </c>
    </row>
    <row r="140" ht="15.75" spans="5:11">
      <c r="E140"/>
      <c r="F140" s="111" t="s">
        <v>205</v>
      </c>
      <c r="G140" s="112">
        <v>37.5</v>
      </c>
      <c r="H140" s="112">
        <v>37.5</v>
      </c>
      <c r="I140" s="132"/>
      <c r="J140" s="68"/>
      <c r="K140" s="58"/>
    </row>
    <row r="142" ht="17.25" spans="5:11">
      <c r="E142"/>
      <c r="F142" s="114" t="s">
        <v>283</v>
      </c>
      <c r="G142" s="115"/>
      <c r="H142" s="115"/>
      <c r="K142" s="69">
        <f>J147+J148</f>
        <v>10.971</v>
      </c>
    </row>
    <row r="143" spans="5:8">
      <c r="E143"/>
      <c r="F143" s="116"/>
      <c r="G143" s="115"/>
      <c r="H143" s="115"/>
    </row>
    <row r="144" ht="31.5" customHeight="1" spans="5:8">
      <c r="E144"/>
      <c r="F144" s="117"/>
      <c r="G144" s="118" t="s">
        <v>284</v>
      </c>
      <c r="H144" s="118"/>
    </row>
    <row r="145" ht="15.75" spans="5:8">
      <c r="E145"/>
      <c r="F145" s="119"/>
      <c r="G145" s="118" t="s">
        <v>285</v>
      </c>
      <c r="H145" s="118"/>
    </row>
    <row r="146" ht="31.5" spans="5:8">
      <c r="E146"/>
      <c r="F146" s="117" t="s">
        <v>286</v>
      </c>
      <c r="G146" s="120" t="s">
        <v>163</v>
      </c>
      <c r="H146" s="120" t="s">
        <v>164</v>
      </c>
    </row>
    <row r="147" ht="15.75" spans="5:10">
      <c r="E147"/>
      <c r="F147" s="117" t="s">
        <v>287</v>
      </c>
      <c r="G147" s="118">
        <v>59</v>
      </c>
      <c r="H147" s="118">
        <v>50</v>
      </c>
      <c r="I147">
        <v>128</v>
      </c>
      <c r="J147">
        <f>G147*I147/1000</f>
        <v>7.552</v>
      </c>
    </row>
    <row r="148" ht="15.75" spans="5:10">
      <c r="E148"/>
      <c r="F148" s="117" t="s">
        <v>288</v>
      </c>
      <c r="G148" s="118">
        <v>52.6</v>
      </c>
      <c r="H148" s="118">
        <v>50</v>
      </c>
      <c r="I148">
        <v>65</v>
      </c>
      <c r="J148">
        <f>G148*I148/1000</f>
        <v>3.419</v>
      </c>
    </row>
    <row r="149" ht="15.75" spans="5:8">
      <c r="E149"/>
      <c r="F149" s="117" t="s">
        <v>289</v>
      </c>
      <c r="G149" s="249"/>
      <c r="H149" s="118">
        <v>100</v>
      </c>
    </row>
    <row r="151" ht="25.5" spans="5:11">
      <c r="E151"/>
      <c r="F151" s="41" t="s">
        <v>131</v>
      </c>
      <c r="K151" s="69">
        <f>J158+J159+J160+J161+J162+J163</f>
        <v>2.64815</v>
      </c>
    </row>
    <row r="152" spans="5:6">
      <c r="E152"/>
      <c r="F152" s="50" t="s">
        <v>266</v>
      </c>
    </row>
    <row r="153" spans="5:6">
      <c r="E153"/>
      <c r="F153" s="50" t="s">
        <v>191</v>
      </c>
    </row>
    <row r="155" spans="5:6">
      <c r="E155"/>
      <c r="F155" s="71" t="s">
        <v>192</v>
      </c>
    </row>
    <row r="156" ht="15.75" spans="5:6">
      <c r="E156"/>
      <c r="F156" s="42" t="s">
        <v>251</v>
      </c>
    </row>
    <row r="157" ht="15.75" spans="5:8">
      <c r="E157"/>
      <c r="F157" s="43" t="s">
        <v>162</v>
      </c>
      <c r="G157" s="44" t="s">
        <v>163</v>
      </c>
      <c r="H157" s="45" t="s">
        <v>164</v>
      </c>
    </row>
    <row r="158" ht="15.75" spans="5:10">
      <c r="E158"/>
      <c r="F158" s="46" t="s">
        <v>290</v>
      </c>
      <c r="G158" s="47">
        <v>62.5</v>
      </c>
      <c r="H158" s="48">
        <v>50</v>
      </c>
      <c r="I158">
        <v>14</v>
      </c>
      <c r="J158">
        <f>G158*I158/1000</f>
        <v>0.875</v>
      </c>
    </row>
    <row r="159" ht="15.75" spans="5:10">
      <c r="E159"/>
      <c r="F159" s="46" t="s">
        <v>252</v>
      </c>
      <c r="G159" s="47">
        <v>40</v>
      </c>
      <c r="H159" s="48">
        <v>30</v>
      </c>
      <c r="I159">
        <v>13</v>
      </c>
      <c r="J159">
        <f t="shared" ref="J159:J163" si="4">G159*I159/1000</f>
        <v>0.52</v>
      </c>
    </row>
    <row r="160" ht="15.75" spans="6:10">
      <c r="F160" s="46" t="s">
        <v>258</v>
      </c>
      <c r="G160" s="47">
        <v>15.8</v>
      </c>
      <c r="H160" s="48">
        <v>12.5</v>
      </c>
      <c r="I160">
        <v>16</v>
      </c>
      <c r="J160">
        <f t="shared" si="4"/>
        <v>0.2528</v>
      </c>
    </row>
    <row r="161" ht="15.75" spans="6:10">
      <c r="F161" s="46" t="s">
        <v>259</v>
      </c>
      <c r="G161" s="47">
        <v>12</v>
      </c>
      <c r="H161" s="48">
        <v>10</v>
      </c>
      <c r="I161">
        <v>16</v>
      </c>
      <c r="J161">
        <f t="shared" si="4"/>
        <v>0.192</v>
      </c>
    </row>
    <row r="162" ht="15.75" spans="6:10">
      <c r="F162" s="46" t="s">
        <v>291</v>
      </c>
      <c r="G162" s="47">
        <v>2.5</v>
      </c>
      <c r="H162" s="48">
        <v>2.5</v>
      </c>
      <c r="I162">
        <v>120</v>
      </c>
      <c r="J162">
        <f t="shared" si="4"/>
        <v>0.3</v>
      </c>
    </row>
    <row r="163" ht="15.75" spans="6:10">
      <c r="F163" s="46" t="s">
        <v>249</v>
      </c>
      <c r="G163" s="47">
        <v>5</v>
      </c>
      <c r="H163" s="48">
        <v>5</v>
      </c>
      <c r="I163">
        <v>101.67</v>
      </c>
      <c r="J163">
        <f t="shared" si="4"/>
        <v>0.50835</v>
      </c>
    </row>
    <row r="164" ht="15.75" spans="6:8">
      <c r="F164" s="46" t="s">
        <v>292</v>
      </c>
      <c r="G164" s="47">
        <v>200</v>
      </c>
      <c r="H164" s="48">
        <v>200</v>
      </c>
    </row>
    <row r="165" ht="15.75" spans="6:8">
      <c r="F165" s="46" t="s">
        <v>262</v>
      </c>
      <c r="G165" s="47">
        <v>200</v>
      </c>
      <c r="H165" s="48">
        <v>200</v>
      </c>
    </row>
    <row r="166" ht="15.75" spans="6:8">
      <c r="F166" s="46" t="s">
        <v>170</v>
      </c>
      <c r="G166" s="47">
        <v>200</v>
      </c>
      <c r="H166" s="48">
        <v>200</v>
      </c>
    </row>
    <row r="168" ht="16.5" spans="5:11">
      <c r="E168" s="123" t="s">
        <v>293</v>
      </c>
      <c r="F168" s="116"/>
      <c r="G168" s="115"/>
      <c r="H168" s="115"/>
      <c r="K168" s="69">
        <f>J171+J172+J174+J175+J176+J177+J178</f>
        <v>32.179382</v>
      </c>
    </row>
    <row r="169" spans="5:8">
      <c r="E169" s="124"/>
      <c r="F169" s="125" t="s">
        <v>162</v>
      </c>
      <c r="G169" s="126" t="s">
        <v>163</v>
      </c>
      <c r="H169" s="126" t="s">
        <v>164</v>
      </c>
    </row>
    <row r="170" spans="5:8">
      <c r="E170" s="124"/>
      <c r="F170" s="127" t="s">
        <v>294</v>
      </c>
      <c r="G170" s="126">
        <v>196.6</v>
      </c>
      <c r="H170" s="126">
        <v>174.6</v>
      </c>
    </row>
    <row r="171" spans="5:10">
      <c r="E171" s="124"/>
      <c r="F171" s="127" t="s">
        <v>295</v>
      </c>
      <c r="G171" s="126">
        <v>207.4</v>
      </c>
      <c r="H171" s="126">
        <v>153.4</v>
      </c>
      <c r="I171">
        <v>130</v>
      </c>
      <c r="J171">
        <f>G171*I171/1000</f>
        <v>26.962</v>
      </c>
    </row>
    <row r="172" spans="5:10">
      <c r="E172" s="124"/>
      <c r="F172" s="127" t="s">
        <v>249</v>
      </c>
      <c r="G172" s="126">
        <v>4</v>
      </c>
      <c r="H172" s="126">
        <v>4</v>
      </c>
      <c r="I172">
        <v>101.67</v>
      </c>
      <c r="J172">
        <f t="shared" ref="J172:J178" si="5">G172*I172/1000</f>
        <v>0.40668</v>
      </c>
    </row>
    <row r="173" spans="5:8">
      <c r="E173" s="124"/>
      <c r="F173" s="128" t="s">
        <v>296</v>
      </c>
      <c r="G173" s="126" t="s">
        <v>172</v>
      </c>
      <c r="H173" s="126">
        <v>66.6</v>
      </c>
    </row>
    <row r="174" spans="5:10">
      <c r="E174" s="124"/>
      <c r="F174" s="127" t="s">
        <v>259</v>
      </c>
      <c r="G174" s="126">
        <v>12.6</v>
      </c>
      <c r="H174" s="126">
        <v>10.6</v>
      </c>
      <c r="I174">
        <v>16</v>
      </c>
      <c r="J174">
        <f t="shared" si="5"/>
        <v>0.2016</v>
      </c>
    </row>
    <row r="175" spans="5:10">
      <c r="E175" s="124"/>
      <c r="F175" s="127" t="s">
        <v>258</v>
      </c>
      <c r="G175" s="126">
        <v>13.4</v>
      </c>
      <c r="H175" s="126">
        <v>10.6</v>
      </c>
      <c r="I175">
        <v>16</v>
      </c>
      <c r="J175">
        <f t="shared" si="5"/>
        <v>0.2144</v>
      </c>
    </row>
    <row r="176" spans="5:10">
      <c r="E176" s="127" t="s">
        <v>297</v>
      </c>
      <c r="F176" s="127"/>
      <c r="G176" s="126">
        <v>46.6</v>
      </c>
      <c r="H176" s="126">
        <v>46.6</v>
      </c>
      <c r="I176">
        <v>65</v>
      </c>
      <c r="J176">
        <f t="shared" si="5"/>
        <v>3.029</v>
      </c>
    </row>
    <row r="177" spans="5:10">
      <c r="E177" s="127" t="s">
        <v>249</v>
      </c>
      <c r="F177" s="127"/>
      <c r="G177" s="126">
        <v>10.6</v>
      </c>
      <c r="H177" s="126">
        <v>10.6</v>
      </c>
      <c r="I177">
        <v>101.67</v>
      </c>
      <c r="J177">
        <f t="shared" si="5"/>
        <v>1.077702</v>
      </c>
    </row>
    <row r="178" spans="5:10">
      <c r="E178" s="127" t="s">
        <v>298</v>
      </c>
      <c r="F178" s="127"/>
      <c r="G178" s="126">
        <v>2.4</v>
      </c>
      <c r="H178" s="126">
        <v>2.4</v>
      </c>
      <c r="I178">
        <v>120</v>
      </c>
      <c r="J178">
        <f t="shared" si="5"/>
        <v>0.288</v>
      </c>
    </row>
    <row r="179" spans="5:8">
      <c r="E179" s="129" t="s">
        <v>299</v>
      </c>
      <c r="F179" s="129"/>
      <c r="G179" s="126" t="s">
        <v>172</v>
      </c>
      <c r="H179" s="126">
        <v>133.4</v>
      </c>
    </row>
    <row r="181" ht="26.25" spans="6:11">
      <c r="F181" s="41" t="s">
        <v>300</v>
      </c>
      <c r="K181" s="69">
        <f>J183+J190+J192</f>
        <v>2.6266</v>
      </c>
    </row>
    <row r="182" ht="15.75" spans="6:8">
      <c r="F182" s="43" t="s">
        <v>162</v>
      </c>
      <c r="G182" s="44" t="s">
        <v>163</v>
      </c>
      <c r="H182" s="45" t="s">
        <v>164</v>
      </c>
    </row>
    <row r="183" ht="15.75" spans="6:10">
      <c r="F183" s="46" t="s">
        <v>301</v>
      </c>
      <c r="G183" s="47">
        <v>20</v>
      </c>
      <c r="H183" s="48">
        <v>50</v>
      </c>
      <c r="I183">
        <v>93.03</v>
      </c>
      <c r="J183">
        <f>G183*I183/1000</f>
        <v>1.8606</v>
      </c>
    </row>
    <row r="184" ht="15.75" spans="6:8">
      <c r="F184" s="46" t="s">
        <v>302</v>
      </c>
      <c r="G184" s="47">
        <v>15</v>
      </c>
      <c r="H184" s="48">
        <v>56</v>
      </c>
    </row>
    <row r="185" ht="15.75" spans="6:8">
      <c r="F185" s="46" t="s">
        <v>303</v>
      </c>
      <c r="G185" s="47">
        <v>30</v>
      </c>
      <c r="H185" s="48">
        <v>45</v>
      </c>
    </row>
    <row r="186" ht="15.75" spans="6:8">
      <c r="F186" s="46" t="s">
        <v>304</v>
      </c>
      <c r="G186" s="47">
        <v>20</v>
      </c>
      <c r="H186" s="48">
        <v>37</v>
      </c>
    </row>
    <row r="187" ht="15.75" spans="6:8">
      <c r="F187" s="46" t="s">
        <v>305</v>
      </c>
      <c r="G187" s="47">
        <v>25</v>
      </c>
      <c r="H187" s="48">
        <v>46</v>
      </c>
    </row>
    <row r="188" ht="15.75" spans="6:8">
      <c r="F188" s="46" t="s">
        <v>306</v>
      </c>
      <c r="G188" s="47">
        <v>20</v>
      </c>
      <c r="H188" s="48">
        <v>32</v>
      </c>
    </row>
    <row r="189" ht="15.75" spans="6:8">
      <c r="F189" s="72" t="s">
        <v>307</v>
      </c>
      <c r="G189" s="49" t="s">
        <v>172</v>
      </c>
      <c r="H189" s="130" t="s">
        <v>172</v>
      </c>
    </row>
    <row r="190" ht="15.75" spans="6:10">
      <c r="F190" s="46" t="s">
        <v>183</v>
      </c>
      <c r="G190" s="47">
        <v>16</v>
      </c>
      <c r="H190" s="48">
        <v>16</v>
      </c>
      <c r="I190">
        <v>46</v>
      </c>
      <c r="J190">
        <f>G190*I190/1000</f>
        <v>0.736</v>
      </c>
    </row>
    <row r="191" ht="15.75" spans="6:8">
      <c r="F191" s="72" t="s">
        <v>308</v>
      </c>
      <c r="G191" s="131">
        <v>11</v>
      </c>
      <c r="H191" s="73">
        <v>11</v>
      </c>
    </row>
    <row r="192" ht="15.75" spans="6:10">
      <c r="F192" s="46" t="s">
        <v>309</v>
      </c>
      <c r="G192" s="47">
        <v>0.2</v>
      </c>
      <c r="H192" s="48">
        <v>0.2</v>
      </c>
      <c r="I192">
        <v>150</v>
      </c>
      <c r="J192">
        <f>G192*I192/1000</f>
        <v>0.03</v>
      </c>
    </row>
    <row r="193" ht="15.75" spans="6:8">
      <c r="F193" s="46" t="s">
        <v>180</v>
      </c>
      <c r="G193" s="47">
        <v>203</v>
      </c>
      <c r="H193" s="48">
        <v>203</v>
      </c>
    </row>
    <row r="195" spans="6:11">
      <c r="F195" s="4" t="s">
        <v>32</v>
      </c>
      <c r="G195">
        <v>60</v>
      </c>
      <c r="I195">
        <v>29.72</v>
      </c>
      <c r="K195" s="69">
        <f>G195*I195/1000</f>
        <v>1.7832</v>
      </c>
    </row>
    <row r="197" spans="6:11">
      <c r="F197" s="86" t="s">
        <v>310</v>
      </c>
      <c r="G197">
        <v>150</v>
      </c>
      <c r="I197">
        <v>130</v>
      </c>
      <c r="K197" s="69">
        <f>G197*I197/1000</f>
        <v>19.5</v>
      </c>
    </row>
    <row r="199" s="2" customFormat="1" spans="5:11">
      <c r="E199" s="81"/>
      <c r="F199" s="81" t="s">
        <v>206</v>
      </c>
      <c r="K199" s="444">
        <f>K201+K222+K224+K226+K243+K252+K275+K287+K289</f>
        <v>80.7461304</v>
      </c>
    </row>
    <row r="201" ht="28.5" spans="6:11">
      <c r="F201" s="133" t="s">
        <v>311</v>
      </c>
      <c r="K201" s="69">
        <f>J211+J212+J213+J215+J216+J217+J218+J220</f>
        <v>9.9668176</v>
      </c>
    </row>
    <row r="202" spans="6:6">
      <c r="F202" s="134" t="s">
        <v>154</v>
      </c>
    </row>
    <row r="204" spans="6:6">
      <c r="F204" s="71" t="s">
        <v>155</v>
      </c>
    </row>
    <row r="205" spans="6:6">
      <c r="F205" s="75" t="s">
        <v>156</v>
      </c>
    </row>
    <row r="206" spans="6:6">
      <c r="F206" s="75" t="s">
        <v>157</v>
      </c>
    </row>
    <row r="207" spans="6:6">
      <c r="F207" s="134" t="s">
        <v>312</v>
      </c>
    </row>
    <row r="208" ht="15.75" spans="5:6">
      <c r="E208"/>
      <c r="F208" s="135" t="s">
        <v>313</v>
      </c>
    </row>
    <row r="209" ht="27.75" spans="5:8">
      <c r="E209"/>
      <c r="F209" s="77" t="s">
        <v>162</v>
      </c>
      <c r="G209" s="12" t="s">
        <v>163</v>
      </c>
      <c r="H209" s="13" t="s">
        <v>164</v>
      </c>
    </row>
    <row r="210" ht="15.75" spans="5:8">
      <c r="E210"/>
      <c r="F210" s="78" t="s">
        <v>314</v>
      </c>
      <c r="G210" s="18" t="s">
        <v>172</v>
      </c>
      <c r="H210" s="19">
        <v>160</v>
      </c>
    </row>
    <row r="211" ht="15.75" spans="5:10">
      <c r="E211"/>
      <c r="F211" s="46" t="s">
        <v>315</v>
      </c>
      <c r="G211" s="15">
        <v>77.3</v>
      </c>
      <c r="H211" s="16">
        <v>77.3</v>
      </c>
      <c r="I211">
        <v>37</v>
      </c>
      <c r="J211">
        <f>G211*I211/1000</f>
        <v>2.8601</v>
      </c>
    </row>
    <row r="212" ht="15.75" spans="5:10">
      <c r="E212"/>
      <c r="F212" s="46" t="s">
        <v>167</v>
      </c>
      <c r="G212" s="15">
        <v>3.63</v>
      </c>
      <c r="H212" s="16">
        <v>3.63</v>
      </c>
      <c r="I212">
        <v>5.2</v>
      </c>
      <c r="J212">
        <f>G212/40*I212</f>
        <v>0.4719</v>
      </c>
    </row>
    <row r="213" ht="15.75" spans="5:10">
      <c r="E213"/>
      <c r="F213" s="46" t="s">
        <v>316</v>
      </c>
      <c r="G213" s="15">
        <v>77.3</v>
      </c>
      <c r="H213" s="16">
        <v>77.3</v>
      </c>
      <c r="I213">
        <v>45.99</v>
      </c>
      <c r="J213">
        <f t="shared" ref="J213:J220" si="6">G213*I213/1000</f>
        <v>3.555027</v>
      </c>
    </row>
    <row r="214" ht="15.75" spans="5:8">
      <c r="E214"/>
      <c r="F214" s="46" t="s">
        <v>170</v>
      </c>
      <c r="G214" s="15">
        <v>77.3</v>
      </c>
      <c r="H214" s="16">
        <v>77.3</v>
      </c>
    </row>
    <row r="215" ht="15.75" spans="5:10">
      <c r="E215"/>
      <c r="F215" s="46" t="s">
        <v>317</v>
      </c>
      <c r="G215" s="136">
        <v>0.8</v>
      </c>
      <c r="H215" s="137">
        <v>0.8</v>
      </c>
      <c r="I215" s="87">
        <v>580</v>
      </c>
      <c r="J215" s="87">
        <f t="shared" si="6"/>
        <v>0.464</v>
      </c>
    </row>
    <row r="216" ht="15.75" spans="5:10">
      <c r="E216"/>
      <c r="F216" s="46" t="s">
        <v>183</v>
      </c>
      <c r="G216" s="15">
        <v>2.73</v>
      </c>
      <c r="H216" s="16">
        <v>2.73</v>
      </c>
      <c r="I216">
        <v>46</v>
      </c>
      <c r="J216">
        <f t="shared" si="6"/>
        <v>0.12558</v>
      </c>
    </row>
    <row r="217" ht="15.75" spans="5:10">
      <c r="E217"/>
      <c r="F217" s="46" t="s">
        <v>264</v>
      </c>
      <c r="G217" s="15">
        <v>1.37</v>
      </c>
      <c r="H217" s="16">
        <v>1.37</v>
      </c>
      <c r="I217">
        <v>15</v>
      </c>
      <c r="J217">
        <f t="shared" si="6"/>
        <v>0.02055</v>
      </c>
    </row>
    <row r="218" ht="15.75" spans="5:10">
      <c r="E218"/>
      <c r="F218" s="46" t="s">
        <v>318</v>
      </c>
      <c r="G218" s="15">
        <v>8.18</v>
      </c>
      <c r="H218" s="16">
        <v>8.18</v>
      </c>
      <c r="I218">
        <v>101.67</v>
      </c>
      <c r="J218">
        <f t="shared" si="6"/>
        <v>0.8316606</v>
      </c>
    </row>
    <row r="219" ht="15.75" spans="5:8">
      <c r="E219"/>
      <c r="F219" s="78" t="s">
        <v>319</v>
      </c>
      <c r="G219" s="18" t="s">
        <v>172</v>
      </c>
      <c r="H219" s="19">
        <v>136</v>
      </c>
    </row>
    <row r="220" ht="15.75" spans="5:10">
      <c r="E220"/>
      <c r="F220" s="46" t="s">
        <v>320</v>
      </c>
      <c r="G220" s="15">
        <v>14</v>
      </c>
      <c r="H220" s="16">
        <v>14</v>
      </c>
      <c r="I220">
        <v>117</v>
      </c>
      <c r="J220">
        <f t="shared" si="6"/>
        <v>1.638</v>
      </c>
    </row>
    <row r="222" spans="5:11">
      <c r="E222"/>
      <c r="F222" s="4" t="s">
        <v>321</v>
      </c>
      <c r="G222" s="52">
        <v>200</v>
      </c>
      <c r="I222">
        <v>45.99</v>
      </c>
      <c r="K222" s="69">
        <f>G222*I222/1000</f>
        <v>9.198</v>
      </c>
    </row>
    <row r="223" ht="15.75" spans="5:5">
      <c r="E223"/>
    </row>
    <row r="224" ht="15.75" spans="5:11">
      <c r="E224"/>
      <c r="F224" s="138" t="s">
        <v>246</v>
      </c>
      <c r="G224" s="6">
        <v>105.2</v>
      </c>
      <c r="H224" s="7">
        <v>100</v>
      </c>
      <c r="I224">
        <v>65</v>
      </c>
      <c r="K224" s="69">
        <f>G224*I224/1000</f>
        <v>6.838</v>
      </c>
    </row>
    <row r="226" ht="26.25" spans="5:11">
      <c r="E226"/>
      <c r="F226" s="41" t="s">
        <v>322</v>
      </c>
      <c r="K226" s="69">
        <f>J228+J231+J237+J239+J240</f>
        <v>2.076375</v>
      </c>
    </row>
    <row r="227" ht="15.75" spans="5:8">
      <c r="E227"/>
      <c r="F227" s="43" t="s">
        <v>162</v>
      </c>
      <c r="G227" s="44" t="s">
        <v>163</v>
      </c>
      <c r="H227" s="45" t="s">
        <v>164</v>
      </c>
    </row>
    <row r="228" ht="15.75" spans="5:10">
      <c r="E228"/>
      <c r="F228" s="46" t="s">
        <v>318</v>
      </c>
      <c r="G228" s="139">
        <v>2.5</v>
      </c>
      <c r="H228" s="140">
        <v>2.5</v>
      </c>
      <c r="I228">
        <v>101.67</v>
      </c>
      <c r="J228">
        <f>G228*I228/1000</f>
        <v>0.254175</v>
      </c>
    </row>
    <row r="229" ht="15.75" spans="5:8">
      <c r="E229"/>
      <c r="F229" s="46" t="s">
        <v>323</v>
      </c>
      <c r="G229" s="49" t="s">
        <v>172</v>
      </c>
      <c r="H229" s="48">
        <v>175</v>
      </c>
    </row>
    <row r="230" ht="15.75" spans="5:8">
      <c r="E230"/>
      <c r="F230" s="46" t="s">
        <v>170</v>
      </c>
      <c r="G230" s="47">
        <v>175</v>
      </c>
      <c r="H230" s="48">
        <v>175</v>
      </c>
    </row>
    <row r="231" ht="15.75" spans="5:10">
      <c r="E231"/>
      <c r="F231" s="46" t="s">
        <v>252</v>
      </c>
      <c r="G231" s="47">
        <v>100</v>
      </c>
      <c r="H231" s="48">
        <v>75</v>
      </c>
      <c r="I231">
        <v>13</v>
      </c>
      <c r="J231">
        <f>G231*I231/1000</f>
        <v>1.3</v>
      </c>
    </row>
    <row r="232" ht="15.75" hidden="1" spans="5:8">
      <c r="E232"/>
      <c r="F232" s="46" t="s">
        <v>324</v>
      </c>
      <c r="G232" s="47">
        <v>10</v>
      </c>
      <c r="H232" s="48">
        <v>10</v>
      </c>
    </row>
    <row r="233" ht="15.75" hidden="1" spans="5:8">
      <c r="E233"/>
      <c r="F233" s="46" t="s">
        <v>325</v>
      </c>
      <c r="G233" s="47">
        <v>10</v>
      </c>
      <c r="H233" s="48">
        <v>10</v>
      </c>
    </row>
    <row r="234" ht="15.75" hidden="1" spans="5:8">
      <c r="E234"/>
      <c r="F234" s="46" t="s">
        <v>326</v>
      </c>
      <c r="G234" s="47">
        <v>10</v>
      </c>
      <c r="H234" s="48">
        <v>10</v>
      </c>
    </row>
    <row r="235" ht="15.75" hidden="1" spans="5:8">
      <c r="E235"/>
      <c r="F235" s="46" t="s">
        <v>327</v>
      </c>
      <c r="G235" s="141">
        <v>44323</v>
      </c>
      <c r="H235" s="142">
        <v>44323</v>
      </c>
    </row>
    <row r="236" ht="15.75" hidden="1" spans="5:8">
      <c r="E236"/>
      <c r="F236" s="46" t="s">
        <v>328</v>
      </c>
      <c r="G236" s="47">
        <v>5</v>
      </c>
      <c r="H236" s="48">
        <v>5</v>
      </c>
    </row>
    <row r="237" ht="15.75" spans="5:10">
      <c r="E237"/>
      <c r="F237" s="46" t="s">
        <v>329</v>
      </c>
      <c r="G237" s="47">
        <v>5</v>
      </c>
      <c r="H237" s="48">
        <v>5</v>
      </c>
      <c r="I237">
        <v>26.04</v>
      </c>
      <c r="J237">
        <f>G237*I237/1000</f>
        <v>0.1302</v>
      </c>
    </row>
    <row r="238" ht="15.75" hidden="1" spans="5:8">
      <c r="E238"/>
      <c r="F238" s="46" t="s">
        <v>330</v>
      </c>
      <c r="G238" s="47">
        <v>5</v>
      </c>
      <c r="H238" s="48">
        <v>5</v>
      </c>
    </row>
    <row r="239" ht="15.75" spans="5:10">
      <c r="E239"/>
      <c r="F239" s="46" t="s">
        <v>331</v>
      </c>
      <c r="G239" s="139">
        <v>12.5</v>
      </c>
      <c r="H239" s="48">
        <v>10</v>
      </c>
      <c r="I239">
        <v>16</v>
      </c>
      <c r="J239">
        <f>G239*I239/1000</f>
        <v>0.2</v>
      </c>
    </row>
    <row r="240" ht="15.75" spans="5:10">
      <c r="E240"/>
      <c r="F240" s="46" t="s">
        <v>259</v>
      </c>
      <c r="G240" s="47">
        <v>12</v>
      </c>
      <c r="H240" s="48">
        <v>10</v>
      </c>
      <c r="I240">
        <v>16</v>
      </c>
      <c r="J240">
        <f>G240*I240/1000</f>
        <v>0.192</v>
      </c>
    </row>
    <row r="243" ht="25.5" spans="5:11">
      <c r="E243"/>
      <c r="F243" s="41" t="s">
        <v>332</v>
      </c>
      <c r="K243" s="69">
        <f>J246+J248+J249</f>
        <v>6.3683878</v>
      </c>
    </row>
    <row r="244" ht="15.75" spans="5:6">
      <c r="E244"/>
      <c r="F244" s="42" t="s">
        <v>267</v>
      </c>
    </row>
    <row r="245" ht="15.75" spans="5:8">
      <c r="E245"/>
      <c r="F245" s="43" t="s">
        <v>162</v>
      </c>
      <c r="G245" s="44" t="s">
        <v>163</v>
      </c>
      <c r="H245" s="45" t="s">
        <v>164</v>
      </c>
    </row>
    <row r="246" ht="15.75" spans="5:10">
      <c r="E246"/>
      <c r="F246" s="46" t="s">
        <v>333</v>
      </c>
      <c r="G246" s="47">
        <v>63</v>
      </c>
      <c r="H246" s="48">
        <v>63</v>
      </c>
      <c r="I246">
        <v>40</v>
      </c>
      <c r="J246">
        <f>G246*I246/1000</f>
        <v>2.52</v>
      </c>
    </row>
    <row r="247" ht="15.75" spans="5:8">
      <c r="E247"/>
      <c r="F247" s="46" t="s">
        <v>180</v>
      </c>
      <c r="G247" s="47">
        <v>378</v>
      </c>
      <c r="H247" s="48">
        <v>378</v>
      </c>
    </row>
    <row r="248" ht="15.75" spans="5:10">
      <c r="E248"/>
      <c r="F248" s="46" t="s">
        <v>264</v>
      </c>
      <c r="G248" s="47">
        <v>3.15</v>
      </c>
      <c r="H248" s="48">
        <v>3.15</v>
      </c>
      <c r="I248">
        <v>15</v>
      </c>
      <c r="J248">
        <f>G248*I248/1000</f>
        <v>0.04725</v>
      </c>
    </row>
    <row r="249" ht="15.75" spans="5:10">
      <c r="E249"/>
      <c r="F249" s="46" t="s">
        <v>173</v>
      </c>
      <c r="G249" s="47">
        <v>8.57</v>
      </c>
      <c r="H249" s="48">
        <v>8.57</v>
      </c>
      <c r="I249">
        <v>443.54</v>
      </c>
      <c r="J249">
        <f>G249*I249/1000</f>
        <v>3.8011378</v>
      </c>
    </row>
    <row r="252" ht="25.5" spans="5:11">
      <c r="E252"/>
      <c r="F252" s="41" t="s">
        <v>334</v>
      </c>
      <c r="K252" s="69">
        <f>J266+J268+J269+J270+J271</f>
        <v>27.39935</v>
      </c>
    </row>
    <row r="253" spans="5:6">
      <c r="E253"/>
      <c r="F253" s="50" t="s">
        <v>335</v>
      </c>
    </row>
    <row r="254" spans="5:6">
      <c r="E254"/>
      <c r="F254" s="50" t="s">
        <v>191</v>
      </c>
    </row>
    <row r="256" spans="5:11">
      <c r="E256"/>
      <c r="F256" s="71" t="s">
        <v>192</v>
      </c>
      <c r="K256"/>
    </row>
    <row r="257" spans="5:11">
      <c r="E257"/>
      <c r="F257" s="144"/>
      <c r="K257"/>
    </row>
    <row r="258" hidden="1" spans="5:11">
      <c r="E258"/>
      <c r="F258" s="145" t="s">
        <v>336</v>
      </c>
      <c r="K258"/>
    </row>
    <row r="259" ht="15.75" spans="5:11">
      <c r="E259"/>
      <c r="F259" s="42" t="s">
        <v>272</v>
      </c>
      <c r="K259"/>
    </row>
    <row r="260" ht="15.75" spans="5:11">
      <c r="E260"/>
      <c r="F260" s="43" t="s">
        <v>162</v>
      </c>
      <c r="G260" s="44" t="s">
        <v>163</v>
      </c>
      <c r="H260" s="45" t="s">
        <v>164</v>
      </c>
      <c r="K260"/>
    </row>
    <row r="261" ht="15.75" hidden="1" spans="5:11">
      <c r="E261"/>
      <c r="F261" s="46" t="s">
        <v>337</v>
      </c>
      <c r="G261" s="47">
        <v>107</v>
      </c>
      <c r="H261" s="48">
        <v>79</v>
      </c>
      <c r="K261"/>
    </row>
    <row r="262" ht="15.75" hidden="1" spans="5:11">
      <c r="E262"/>
      <c r="F262" s="46" t="s">
        <v>338</v>
      </c>
      <c r="G262" s="47">
        <v>107</v>
      </c>
      <c r="H262" s="48">
        <v>79</v>
      </c>
      <c r="K262"/>
    </row>
    <row r="263" ht="15.75" hidden="1" spans="5:11">
      <c r="E263"/>
      <c r="F263" s="46" t="s">
        <v>339</v>
      </c>
      <c r="G263" s="47">
        <v>107</v>
      </c>
      <c r="H263" s="48">
        <v>79</v>
      </c>
      <c r="K263"/>
    </row>
    <row r="264" ht="15.75" hidden="1" spans="5:11">
      <c r="E264"/>
      <c r="F264" s="46" t="s">
        <v>340</v>
      </c>
      <c r="G264" s="47">
        <v>107</v>
      </c>
      <c r="H264" s="48">
        <v>79</v>
      </c>
      <c r="K264"/>
    </row>
    <row r="265" ht="15.75" hidden="1" spans="5:11">
      <c r="E265"/>
      <c r="F265" s="46" t="s">
        <v>341</v>
      </c>
      <c r="G265" s="47">
        <v>107</v>
      </c>
      <c r="H265" s="48">
        <v>79</v>
      </c>
      <c r="K265"/>
    </row>
    <row r="266" ht="15.75" spans="5:11">
      <c r="E266"/>
      <c r="F266" s="46" t="s">
        <v>342</v>
      </c>
      <c r="G266" s="47">
        <v>87</v>
      </c>
      <c r="H266" s="48">
        <v>74</v>
      </c>
      <c r="I266">
        <v>295</v>
      </c>
      <c r="J266">
        <f>G266*I266/1000</f>
        <v>25.665</v>
      </c>
      <c r="K266"/>
    </row>
    <row r="267" ht="15.75" spans="5:11">
      <c r="E267"/>
      <c r="F267" s="46" t="s">
        <v>343</v>
      </c>
      <c r="G267" s="47">
        <v>87</v>
      </c>
      <c r="H267" s="48">
        <v>74</v>
      </c>
      <c r="K267"/>
    </row>
    <row r="268" ht="15.75" spans="5:11">
      <c r="E268"/>
      <c r="F268" s="46" t="s">
        <v>249</v>
      </c>
      <c r="G268" s="47">
        <v>5</v>
      </c>
      <c r="H268" s="48">
        <v>5</v>
      </c>
      <c r="I268">
        <v>101.67</v>
      </c>
      <c r="J268">
        <f>G268*I268/1000</f>
        <v>0.50835</v>
      </c>
      <c r="K268"/>
    </row>
    <row r="269" ht="15.75" spans="5:11">
      <c r="E269"/>
      <c r="F269" s="46" t="s">
        <v>259</v>
      </c>
      <c r="G269" s="47">
        <v>12</v>
      </c>
      <c r="H269" s="48">
        <v>10</v>
      </c>
      <c r="I269">
        <v>16</v>
      </c>
      <c r="J269">
        <f>G269*I269/1000</f>
        <v>0.192</v>
      </c>
      <c r="K269"/>
    </row>
    <row r="270" ht="15.75" spans="5:11">
      <c r="E270"/>
      <c r="F270" s="46" t="s">
        <v>291</v>
      </c>
      <c r="G270" s="47">
        <v>8</v>
      </c>
      <c r="H270" s="48">
        <v>8</v>
      </c>
      <c r="I270">
        <v>120</v>
      </c>
      <c r="J270">
        <f>G270*I270/1000</f>
        <v>0.96</v>
      </c>
      <c r="K270"/>
    </row>
    <row r="271" ht="15.75" spans="5:11">
      <c r="E271"/>
      <c r="F271" s="46" t="s">
        <v>196</v>
      </c>
      <c r="G271" s="47">
        <v>2</v>
      </c>
      <c r="H271" s="48">
        <v>2</v>
      </c>
      <c r="I271">
        <v>37</v>
      </c>
      <c r="J271">
        <f>G271*I271/1000</f>
        <v>0.074</v>
      </c>
      <c r="K271"/>
    </row>
    <row r="272" ht="15.75" spans="5:8">
      <c r="E272"/>
      <c r="F272" s="72" t="s">
        <v>344</v>
      </c>
      <c r="G272" s="49" t="s">
        <v>172</v>
      </c>
      <c r="H272" s="73">
        <v>50</v>
      </c>
    </row>
    <row r="273" ht="15.75" spans="5:8">
      <c r="E273"/>
      <c r="F273" s="72" t="s">
        <v>345</v>
      </c>
      <c r="G273" s="49" t="s">
        <v>172</v>
      </c>
      <c r="H273" s="73">
        <v>50</v>
      </c>
    </row>
    <row r="275" ht="25.5" spans="5:11">
      <c r="E275"/>
      <c r="F275" s="41" t="s">
        <v>346</v>
      </c>
      <c r="K275" s="69">
        <f>J282+J283</f>
        <v>3.916</v>
      </c>
    </row>
    <row r="276" spans="5:6">
      <c r="E276"/>
      <c r="F276" s="50" t="s">
        <v>266</v>
      </c>
    </row>
    <row r="277" spans="5:6">
      <c r="E277"/>
      <c r="F277" s="50" t="s">
        <v>191</v>
      </c>
    </row>
    <row r="279" spans="5:6">
      <c r="E279"/>
      <c r="F279" s="71" t="s">
        <v>192</v>
      </c>
    </row>
    <row r="280" ht="15.75" spans="5:6">
      <c r="E280"/>
      <c r="F280" s="42" t="s">
        <v>161</v>
      </c>
    </row>
    <row r="281" ht="15.75" spans="5:8">
      <c r="E281"/>
      <c r="F281" s="43" t="s">
        <v>162</v>
      </c>
      <c r="G281" s="44" t="s">
        <v>163</v>
      </c>
      <c r="H281" s="45" t="s">
        <v>164</v>
      </c>
    </row>
    <row r="282" ht="15.75" spans="5:10">
      <c r="E282"/>
      <c r="F282" s="46" t="s">
        <v>347</v>
      </c>
      <c r="G282" s="47">
        <v>24</v>
      </c>
      <c r="H282" s="48">
        <v>24</v>
      </c>
      <c r="I282">
        <v>144</v>
      </c>
      <c r="J282">
        <f>G282*I282/1000</f>
        <v>3.456</v>
      </c>
    </row>
    <row r="283" ht="15.75" spans="5:10">
      <c r="E283"/>
      <c r="F283" s="46" t="s">
        <v>183</v>
      </c>
      <c r="G283" s="47">
        <v>10</v>
      </c>
      <c r="H283" s="48">
        <v>10</v>
      </c>
      <c r="I283">
        <v>46</v>
      </c>
      <c r="J283">
        <f>G283*I283/1000</f>
        <v>0.46</v>
      </c>
    </row>
    <row r="284" ht="15.75" spans="5:8">
      <c r="E284"/>
      <c r="F284" s="46" t="s">
        <v>180</v>
      </c>
      <c r="G284" s="47">
        <v>190</v>
      </c>
      <c r="H284" s="48">
        <v>190</v>
      </c>
    </row>
    <row r="287" spans="5:11">
      <c r="E287"/>
      <c r="F287" s="4" t="s">
        <v>32</v>
      </c>
      <c r="G287">
        <v>60</v>
      </c>
      <c r="I287">
        <v>29.72</v>
      </c>
      <c r="K287" s="69">
        <f>G287*I287/1000</f>
        <v>1.7832</v>
      </c>
    </row>
    <row r="289" spans="6:11">
      <c r="F289" s="4" t="s">
        <v>282</v>
      </c>
      <c r="G289">
        <v>120</v>
      </c>
      <c r="I289">
        <v>110</v>
      </c>
      <c r="K289" s="69">
        <f>G289*I289/1000</f>
        <v>13.2</v>
      </c>
    </row>
    <row r="291" s="3" customFormat="1" spans="5:11">
      <c r="E291" s="159"/>
      <c r="F291" s="159" t="s">
        <v>218</v>
      </c>
      <c r="K291" s="143">
        <f>K293+K307+K319+K325+K333+K352+K360+K371+K373+K375</f>
        <v>88.7992601</v>
      </c>
    </row>
    <row r="293" ht="21" spans="6:11">
      <c r="F293" s="160" t="s">
        <v>219</v>
      </c>
      <c r="G293" s="161"/>
      <c r="H293" s="161"/>
      <c r="I293" s="62"/>
      <c r="J293" s="32"/>
      <c r="K293" s="176">
        <f>J300+J301+J303+J305</f>
        <v>8.282676</v>
      </c>
    </row>
    <row r="294" spans="6:11">
      <c r="F294" s="162" t="s">
        <v>220</v>
      </c>
      <c r="G294" s="161"/>
      <c r="H294" s="161"/>
      <c r="I294" s="62"/>
      <c r="J294" s="22"/>
      <c r="K294" s="177"/>
    </row>
    <row r="295" spans="6:11">
      <c r="F295" s="162" t="s">
        <v>191</v>
      </c>
      <c r="G295" s="161"/>
      <c r="H295" s="161"/>
      <c r="I295" s="62"/>
      <c r="J295" s="22"/>
      <c r="K295" s="177"/>
    </row>
    <row r="296" spans="6:11">
      <c r="F296" s="37"/>
      <c r="G296" s="161"/>
      <c r="H296" s="161"/>
      <c r="I296" s="62"/>
      <c r="J296" s="22"/>
      <c r="K296" s="177"/>
    </row>
    <row r="297" spans="6:11">
      <c r="F297" s="163" t="s">
        <v>192</v>
      </c>
      <c r="G297" s="161"/>
      <c r="H297" s="161"/>
      <c r="I297" s="62"/>
      <c r="J297" s="22"/>
      <c r="K297" s="177"/>
    </row>
    <row r="298" ht="16.5" spans="6:11">
      <c r="F298" s="164" t="s">
        <v>161</v>
      </c>
      <c r="G298" s="161"/>
      <c r="H298" s="161"/>
      <c r="I298" s="62"/>
      <c r="J298" s="22"/>
      <c r="K298" s="177"/>
    </row>
    <row r="299" ht="27.75" spans="6:11">
      <c r="F299" s="165" t="s">
        <v>162</v>
      </c>
      <c r="G299" s="166" t="s">
        <v>163</v>
      </c>
      <c r="H299" s="167" t="s">
        <v>164</v>
      </c>
      <c r="I299" s="62"/>
      <c r="J299" s="22"/>
      <c r="K299" s="177"/>
    </row>
    <row r="300" ht="15.75" spans="6:11">
      <c r="F300" s="168" t="s">
        <v>194</v>
      </c>
      <c r="G300" s="169">
        <v>30.8</v>
      </c>
      <c r="H300" s="170">
        <v>30.8</v>
      </c>
      <c r="I300" s="62">
        <v>31.17</v>
      </c>
      <c r="J300" s="68">
        <f>G300*I300/1000</f>
        <v>0.960036</v>
      </c>
      <c r="K300" s="177"/>
    </row>
    <row r="301" ht="15.75" spans="6:11">
      <c r="F301" s="168" t="s">
        <v>169</v>
      </c>
      <c r="G301" s="169">
        <v>106</v>
      </c>
      <c r="H301" s="170">
        <v>106</v>
      </c>
      <c r="I301" s="62">
        <v>45.99</v>
      </c>
      <c r="J301" s="68">
        <f>G301*I301/1000</f>
        <v>4.87494</v>
      </c>
      <c r="K301" s="177"/>
    </row>
    <row r="302" ht="15.75" spans="6:11">
      <c r="F302" s="168" t="s">
        <v>180</v>
      </c>
      <c r="G302" s="169">
        <v>70</v>
      </c>
      <c r="H302" s="170">
        <v>70</v>
      </c>
      <c r="I302" s="62"/>
      <c r="J302" s="63"/>
      <c r="K302" s="177"/>
    </row>
    <row r="303" ht="15.75" spans="6:11">
      <c r="F303" s="168" t="s">
        <v>183</v>
      </c>
      <c r="G303" s="169">
        <v>5</v>
      </c>
      <c r="H303" s="170">
        <v>5</v>
      </c>
      <c r="I303" s="104">
        <v>46</v>
      </c>
      <c r="J303" s="68">
        <f>G303*I303/1000</f>
        <v>0.23</v>
      </c>
      <c r="K303" s="177"/>
    </row>
    <row r="304" ht="15.75" spans="5:11">
      <c r="E304"/>
      <c r="F304" s="171" t="s">
        <v>221</v>
      </c>
      <c r="G304" s="172" t="s">
        <v>172</v>
      </c>
      <c r="H304" s="173">
        <v>192</v>
      </c>
      <c r="I304" s="62"/>
      <c r="J304" s="63"/>
      <c r="K304" s="177"/>
    </row>
    <row r="305" ht="15.75" spans="5:11">
      <c r="E305"/>
      <c r="F305" s="168" t="s">
        <v>173</v>
      </c>
      <c r="G305" s="169">
        <v>5</v>
      </c>
      <c r="H305" s="170">
        <v>5</v>
      </c>
      <c r="I305" s="104">
        <v>443.54</v>
      </c>
      <c r="J305" s="68">
        <f>G305*I305/1000</f>
        <v>2.2177</v>
      </c>
      <c r="K305" s="177"/>
    </row>
    <row r="306" spans="5:11">
      <c r="E306"/>
      <c r="F306" s="20"/>
      <c r="I306" s="57"/>
      <c r="K306" s="177"/>
    </row>
    <row r="307" ht="21" spans="5:11">
      <c r="E307"/>
      <c r="F307" s="89" t="s">
        <v>175</v>
      </c>
      <c r="G307" s="22"/>
      <c r="H307" s="22"/>
      <c r="I307" s="106"/>
      <c r="J307" s="66"/>
      <c r="K307" s="176">
        <f>J314+J316</f>
        <v>0.851</v>
      </c>
    </row>
    <row r="308" spans="5:11">
      <c r="E308"/>
      <c r="F308" s="90" t="s">
        <v>191</v>
      </c>
      <c r="G308" s="22"/>
      <c r="H308" s="22"/>
      <c r="I308" s="106"/>
      <c r="J308" s="65"/>
      <c r="K308" s="177"/>
    </row>
    <row r="309" spans="5:11">
      <c r="E309"/>
      <c r="F309" s="91"/>
      <c r="G309" s="22"/>
      <c r="H309" s="22"/>
      <c r="I309" s="106"/>
      <c r="J309" s="65"/>
      <c r="K309" s="177"/>
    </row>
    <row r="310" spans="5:11">
      <c r="E310"/>
      <c r="F310" s="92" t="s">
        <v>192</v>
      </c>
      <c r="G310" s="22"/>
      <c r="H310" s="22"/>
      <c r="I310" s="106"/>
      <c r="J310" s="65"/>
      <c r="K310" s="177"/>
    </row>
    <row r="311" spans="5:11">
      <c r="E311"/>
      <c r="F311" s="93" t="s">
        <v>200</v>
      </c>
      <c r="G311" s="22"/>
      <c r="H311" s="22"/>
      <c r="I311" s="106"/>
      <c r="J311" s="65"/>
      <c r="K311" s="177"/>
    </row>
    <row r="312" ht="15.75" spans="5:11">
      <c r="E312"/>
      <c r="F312" s="24" t="s">
        <v>177</v>
      </c>
      <c r="G312" s="22"/>
      <c r="H312" s="22"/>
      <c r="I312" s="106"/>
      <c r="J312" s="65"/>
      <c r="K312" s="177"/>
    </row>
    <row r="313" ht="25.5" spans="5:11">
      <c r="E313"/>
      <c r="F313" s="94" t="s">
        <v>162</v>
      </c>
      <c r="G313" s="95" t="s">
        <v>163</v>
      </c>
      <c r="H313" s="95" t="s">
        <v>164</v>
      </c>
      <c r="I313" s="106"/>
      <c r="J313" s="65"/>
      <c r="K313" s="177"/>
    </row>
    <row r="314" spans="5:11">
      <c r="E314"/>
      <c r="F314" s="96" t="s">
        <v>178</v>
      </c>
      <c r="G314" s="97">
        <v>0.5</v>
      </c>
      <c r="H314" s="97">
        <v>0.5</v>
      </c>
      <c r="I314" s="106" t="s">
        <v>179</v>
      </c>
      <c r="J314" s="68">
        <f>G314*I314/1000</f>
        <v>0.23</v>
      </c>
      <c r="K314" s="177"/>
    </row>
    <row r="315" spans="5:11">
      <c r="E315"/>
      <c r="F315" s="96" t="s">
        <v>180</v>
      </c>
      <c r="G315" s="97">
        <v>54</v>
      </c>
      <c r="H315" s="97">
        <v>54</v>
      </c>
      <c r="I315" s="106"/>
      <c r="J315" s="68"/>
      <c r="K315" s="177"/>
    </row>
    <row r="316" spans="5:11">
      <c r="E316"/>
      <c r="F316" s="96" t="s">
        <v>183</v>
      </c>
      <c r="G316" s="97">
        <v>13.5</v>
      </c>
      <c r="H316" s="97">
        <v>13.5</v>
      </c>
      <c r="I316" s="106" t="s">
        <v>184</v>
      </c>
      <c r="J316" s="68">
        <f>G316*I316/1000</f>
        <v>0.621</v>
      </c>
      <c r="K316" s="177"/>
    </row>
    <row r="317" spans="5:11">
      <c r="E317"/>
      <c r="F317" s="96" t="s">
        <v>180</v>
      </c>
      <c r="G317" s="97">
        <v>135</v>
      </c>
      <c r="H317" s="97">
        <v>135</v>
      </c>
      <c r="I317" s="106"/>
      <c r="J317" s="68"/>
      <c r="K317" s="177"/>
    </row>
    <row r="318" spans="5:11">
      <c r="E318"/>
      <c r="F318" s="96"/>
      <c r="G318" s="97"/>
      <c r="H318" s="97"/>
      <c r="I318" s="106"/>
      <c r="J318" s="68"/>
      <c r="K318" s="177"/>
    </row>
    <row r="319" spans="5:11">
      <c r="E319"/>
      <c r="F319" s="174" t="s">
        <v>348</v>
      </c>
      <c r="G319" s="97"/>
      <c r="H319" s="97"/>
      <c r="I319" s="106"/>
      <c r="J319" s="65"/>
      <c r="K319" s="176">
        <f>J320+J321+J322</f>
        <v>9.8543</v>
      </c>
    </row>
    <row r="320" spans="5:11">
      <c r="E320"/>
      <c r="F320" s="96" t="s">
        <v>203</v>
      </c>
      <c r="G320" s="36">
        <v>30</v>
      </c>
      <c r="H320" s="97">
        <v>30</v>
      </c>
      <c r="I320" s="106" t="s">
        <v>204</v>
      </c>
      <c r="J320" s="67">
        <f>G320*I320/1000</f>
        <v>1.4766</v>
      </c>
      <c r="K320" s="178"/>
    </row>
    <row r="321" spans="5:11">
      <c r="E321"/>
      <c r="F321" s="96" t="s">
        <v>214</v>
      </c>
      <c r="G321" s="65">
        <v>5</v>
      </c>
      <c r="H321" s="97">
        <v>5</v>
      </c>
      <c r="I321" s="106" t="s">
        <v>349</v>
      </c>
      <c r="J321" s="67">
        <f>G321*I321/1000</f>
        <v>2.2177</v>
      </c>
      <c r="K321" s="178"/>
    </row>
    <row r="322" ht="15.75" spans="5:11">
      <c r="E322"/>
      <c r="F322" s="96" t="s">
        <v>216</v>
      </c>
      <c r="G322" s="65">
        <v>16</v>
      </c>
      <c r="H322" s="97">
        <v>15</v>
      </c>
      <c r="I322" s="106" t="s">
        <v>217</v>
      </c>
      <c r="J322" s="67">
        <f>G322*I322/1000</f>
        <v>6.16</v>
      </c>
      <c r="K322" s="178"/>
    </row>
    <row r="323" ht="15.75" spans="5:11">
      <c r="E323"/>
      <c r="F323" s="111"/>
      <c r="G323" s="179"/>
      <c r="H323" s="179"/>
      <c r="I323" s="132"/>
      <c r="J323" s="68"/>
      <c r="K323" s="177"/>
    </row>
    <row r="325" ht="16.5" spans="5:11">
      <c r="E325"/>
      <c r="F325" s="39" t="s">
        <v>244</v>
      </c>
      <c r="K325" s="69">
        <f>J327+J328+J330+J331</f>
        <v>10.91782</v>
      </c>
    </row>
    <row r="326" ht="27.75" spans="5:8">
      <c r="E326"/>
      <c r="F326" s="77" t="s">
        <v>162</v>
      </c>
      <c r="G326" s="12" t="s">
        <v>163</v>
      </c>
      <c r="H326" s="13" t="s">
        <v>164</v>
      </c>
    </row>
    <row r="327" ht="15.75" customHeight="1" spans="5:10">
      <c r="E327"/>
      <c r="F327" s="46" t="s">
        <v>245</v>
      </c>
      <c r="G327" s="15">
        <v>56.5</v>
      </c>
      <c r="H327" s="16">
        <v>48</v>
      </c>
      <c r="I327">
        <v>128</v>
      </c>
      <c r="J327">
        <f>G327*I327/1000</f>
        <v>7.232</v>
      </c>
    </row>
    <row r="328" ht="15.75" spans="5:10">
      <c r="E328"/>
      <c r="F328" s="46" t="s">
        <v>246</v>
      </c>
      <c r="G328" s="15">
        <v>43.8</v>
      </c>
      <c r="H328" s="16">
        <v>35</v>
      </c>
      <c r="I328">
        <v>65</v>
      </c>
      <c r="J328">
        <f t="shared" ref="J328" si="7">G328*I328/1000</f>
        <v>2.847</v>
      </c>
    </row>
    <row r="329" ht="15.75" spans="5:8">
      <c r="E329"/>
      <c r="F329" s="46" t="s">
        <v>247</v>
      </c>
      <c r="G329" s="15">
        <v>15</v>
      </c>
      <c r="H329" s="16">
        <v>12</v>
      </c>
    </row>
    <row r="330" ht="15.75" spans="5:10">
      <c r="E330"/>
      <c r="F330" s="46" t="s">
        <v>248</v>
      </c>
      <c r="G330" s="15">
        <v>14.3</v>
      </c>
      <c r="H330" s="16">
        <v>12</v>
      </c>
      <c r="I330">
        <v>16</v>
      </c>
      <c r="J330">
        <f t="shared" ref="J330:J331" si="8">G330*I330/1000</f>
        <v>0.2288</v>
      </c>
    </row>
    <row r="331" ht="15.75" spans="5:10">
      <c r="E331"/>
      <c r="F331" s="46" t="s">
        <v>249</v>
      </c>
      <c r="G331" s="15">
        <v>6</v>
      </c>
      <c r="H331" s="16">
        <v>6</v>
      </c>
      <c r="I331">
        <v>101.67</v>
      </c>
      <c r="J331">
        <f t="shared" si="8"/>
        <v>0.61002</v>
      </c>
    </row>
    <row r="333" ht="25.5" spans="5:11">
      <c r="E333"/>
      <c r="F333" s="41" t="s">
        <v>250</v>
      </c>
      <c r="K333" s="69">
        <f>J336+J339+J342+J343+J344+J349+J350</f>
        <v>2.057675</v>
      </c>
    </row>
    <row r="334" ht="15.75" spans="5:6">
      <c r="E334"/>
      <c r="F334" s="42" t="s">
        <v>251</v>
      </c>
    </row>
    <row r="335" ht="15.75" spans="5:8">
      <c r="E335"/>
      <c r="F335" s="43" t="s">
        <v>162</v>
      </c>
      <c r="G335" s="44" t="s">
        <v>163</v>
      </c>
      <c r="H335" s="45" t="s">
        <v>164</v>
      </c>
    </row>
    <row r="336" ht="15.75" spans="5:11">
      <c r="E336"/>
      <c r="F336" s="46" t="s">
        <v>252</v>
      </c>
      <c r="G336" s="47">
        <v>100</v>
      </c>
      <c r="H336" s="48">
        <v>75</v>
      </c>
      <c r="I336">
        <v>13</v>
      </c>
      <c r="J336">
        <f>G336*I336/1000</f>
        <v>1.3</v>
      </c>
      <c r="K336"/>
    </row>
    <row r="337" ht="15.75" spans="5:11">
      <c r="E337"/>
      <c r="F337" s="46" t="s">
        <v>253</v>
      </c>
      <c r="G337" s="47">
        <v>2</v>
      </c>
      <c r="H337" s="48">
        <v>2</v>
      </c>
      <c r="K337"/>
    </row>
    <row r="338" ht="15.75" spans="5:11">
      <c r="E338"/>
      <c r="F338" s="46" t="s">
        <v>254</v>
      </c>
      <c r="G338" s="47">
        <v>2</v>
      </c>
      <c r="H338" s="48">
        <v>2</v>
      </c>
      <c r="K338"/>
    </row>
    <row r="339" ht="15.75" spans="5:11">
      <c r="E339"/>
      <c r="F339" s="46" t="s">
        <v>255</v>
      </c>
      <c r="G339" s="47">
        <v>2</v>
      </c>
      <c r="H339" s="48">
        <v>2</v>
      </c>
      <c r="I339">
        <v>40</v>
      </c>
      <c r="J339">
        <f>G339*I339/1000</f>
        <v>0.08</v>
      </c>
      <c r="K339"/>
    </row>
    <row r="340" ht="15.75" spans="5:11">
      <c r="E340"/>
      <c r="F340" s="46" t="s">
        <v>256</v>
      </c>
      <c r="G340" s="49" t="s">
        <v>172</v>
      </c>
      <c r="H340" s="48">
        <v>2</v>
      </c>
      <c r="K340"/>
    </row>
    <row r="341" ht="15.75" spans="5:11">
      <c r="E341"/>
      <c r="F341" s="46" t="s">
        <v>257</v>
      </c>
      <c r="G341" s="47">
        <v>2</v>
      </c>
      <c r="H341" s="48">
        <v>2</v>
      </c>
      <c r="K341"/>
    </row>
    <row r="342" ht="15.75" spans="5:11">
      <c r="E342"/>
      <c r="F342" s="46" t="s">
        <v>258</v>
      </c>
      <c r="G342" s="47">
        <v>12.5</v>
      </c>
      <c r="H342" s="48">
        <v>10</v>
      </c>
      <c r="I342">
        <v>16</v>
      </c>
      <c r="J342">
        <f>G342*I342/1000</f>
        <v>0.2</v>
      </c>
      <c r="K342"/>
    </row>
    <row r="343" ht="15.75" spans="5:11">
      <c r="E343"/>
      <c r="F343" s="46" t="s">
        <v>259</v>
      </c>
      <c r="G343" s="47">
        <v>12</v>
      </c>
      <c r="H343" s="48">
        <v>10</v>
      </c>
      <c r="I343">
        <v>16</v>
      </c>
      <c r="J343">
        <f>G343*I343/1000</f>
        <v>0.192</v>
      </c>
      <c r="K343"/>
    </row>
    <row r="344" ht="15.75" spans="5:11">
      <c r="E344"/>
      <c r="F344" s="46" t="s">
        <v>249</v>
      </c>
      <c r="G344" s="47">
        <v>2.5</v>
      </c>
      <c r="H344" s="48">
        <v>2.5</v>
      </c>
      <c r="I344">
        <v>101.67</v>
      </c>
      <c r="J344">
        <f>G344*I344/1000</f>
        <v>0.254175</v>
      </c>
      <c r="K344"/>
    </row>
    <row r="345" ht="15.75" spans="5:11">
      <c r="E345"/>
      <c r="F345" s="46" t="s">
        <v>260</v>
      </c>
      <c r="G345" s="49" t="s">
        <v>172</v>
      </c>
      <c r="H345" s="48">
        <v>175</v>
      </c>
      <c r="K345"/>
    </row>
    <row r="346" ht="15.75" spans="5:11">
      <c r="E346"/>
      <c r="F346" s="46" t="s">
        <v>261</v>
      </c>
      <c r="G346" s="47">
        <v>175</v>
      </c>
      <c r="H346" s="48">
        <v>175</v>
      </c>
      <c r="K346"/>
    </row>
    <row r="347" ht="15.75" spans="5:11">
      <c r="E347"/>
      <c r="F347" s="46" t="s">
        <v>262</v>
      </c>
      <c r="G347" s="47">
        <v>175</v>
      </c>
      <c r="H347" s="48">
        <v>175</v>
      </c>
      <c r="K347"/>
    </row>
    <row r="348" ht="15.75" spans="5:11">
      <c r="E348"/>
      <c r="F348" s="46" t="s">
        <v>170</v>
      </c>
      <c r="G348" s="47">
        <v>175</v>
      </c>
      <c r="H348" s="48">
        <v>175</v>
      </c>
      <c r="K348"/>
    </row>
    <row r="349" ht="15.75" spans="5:11">
      <c r="E349"/>
      <c r="F349" s="46" t="s">
        <v>263</v>
      </c>
      <c r="G349" s="47">
        <v>0.01</v>
      </c>
      <c r="H349" s="48">
        <v>0.01</v>
      </c>
      <c r="I349" s="70">
        <v>900</v>
      </c>
      <c r="J349">
        <f>G349*I349/1000</f>
        <v>0.009</v>
      </c>
      <c r="K349"/>
    </row>
    <row r="350" ht="15.75" spans="5:11">
      <c r="E350"/>
      <c r="F350" s="46" t="s">
        <v>264</v>
      </c>
      <c r="G350" s="47">
        <v>1.5</v>
      </c>
      <c r="H350" s="48">
        <v>1.5</v>
      </c>
      <c r="I350">
        <v>15</v>
      </c>
      <c r="J350">
        <f>G350*I350/1000</f>
        <v>0.0225</v>
      </c>
      <c r="K350"/>
    </row>
    <row r="352" ht="26.25" spans="5:11">
      <c r="E352"/>
      <c r="F352" s="41" t="s">
        <v>350</v>
      </c>
      <c r="K352" s="69">
        <f>J354+J355+J358</f>
        <v>6.765418</v>
      </c>
    </row>
    <row r="353" ht="15.75" spans="5:8">
      <c r="E353"/>
      <c r="F353" s="43" t="s">
        <v>162</v>
      </c>
      <c r="G353" s="44" t="s">
        <v>163</v>
      </c>
      <c r="H353" s="45" t="s">
        <v>164</v>
      </c>
    </row>
    <row r="354" ht="15.75" spans="5:10">
      <c r="E354"/>
      <c r="F354" s="46" t="s">
        <v>252</v>
      </c>
      <c r="G354" s="47">
        <v>205</v>
      </c>
      <c r="H354" s="48">
        <v>154</v>
      </c>
      <c r="I354">
        <v>13</v>
      </c>
      <c r="J354">
        <f>G354*I354/1000</f>
        <v>2.665</v>
      </c>
    </row>
    <row r="355" ht="15.75" spans="5:10">
      <c r="E355"/>
      <c r="F355" s="46" t="s">
        <v>278</v>
      </c>
      <c r="G355" s="47">
        <v>28.4</v>
      </c>
      <c r="H355" s="48">
        <v>28.4</v>
      </c>
      <c r="I355">
        <v>45.99</v>
      </c>
      <c r="J355">
        <f>G355*I355/1000</f>
        <v>1.306116</v>
      </c>
    </row>
    <row r="356" ht="15.75" spans="5:8">
      <c r="E356"/>
      <c r="F356" s="72" t="s">
        <v>351</v>
      </c>
      <c r="G356" s="49" t="s">
        <v>172</v>
      </c>
      <c r="H356" s="73">
        <v>27</v>
      </c>
    </row>
    <row r="357" ht="24.75" spans="5:8">
      <c r="E357"/>
      <c r="F357" s="72" t="s">
        <v>352</v>
      </c>
      <c r="G357" s="49" t="s">
        <v>172</v>
      </c>
      <c r="H357" s="130" t="s">
        <v>172</v>
      </c>
    </row>
    <row r="358" ht="15.75" spans="5:10">
      <c r="E358"/>
      <c r="F358" s="46" t="s">
        <v>173</v>
      </c>
      <c r="G358" s="47">
        <v>6.3</v>
      </c>
      <c r="H358" s="48">
        <v>6.3</v>
      </c>
      <c r="I358">
        <v>443.54</v>
      </c>
      <c r="J358">
        <f>G358*I358/1000</f>
        <v>2.794302</v>
      </c>
    </row>
    <row r="360" ht="28.5" spans="5:11">
      <c r="E360"/>
      <c r="F360" s="133" t="s">
        <v>353</v>
      </c>
      <c r="K360" s="69">
        <f>J363+J365+J366+J367+J368+J369</f>
        <v>18.7871711</v>
      </c>
    </row>
    <row r="361" ht="15.75" spans="5:6">
      <c r="E361"/>
      <c r="F361" s="135" t="s">
        <v>272</v>
      </c>
    </row>
    <row r="362" ht="27.75" spans="5:8">
      <c r="E362"/>
      <c r="F362" s="77" t="s">
        <v>162</v>
      </c>
      <c r="G362" s="12" t="s">
        <v>163</v>
      </c>
      <c r="H362" s="13" t="s">
        <v>164</v>
      </c>
    </row>
    <row r="363" ht="15.75" spans="5:10">
      <c r="E363"/>
      <c r="F363" s="46" t="s">
        <v>354</v>
      </c>
      <c r="G363" s="15">
        <v>134</v>
      </c>
      <c r="H363" s="16">
        <v>61.7</v>
      </c>
      <c r="I363">
        <v>130</v>
      </c>
      <c r="J363">
        <f>G363*I363/1000</f>
        <v>17.42</v>
      </c>
    </row>
    <row r="364" ht="15.75" spans="5:8">
      <c r="E364"/>
      <c r="F364" s="46" t="s">
        <v>180</v>
      </c>
      <c r="G364" s="15">
        <v>18.3</v>
      </c>
      <c r="H364" s="80">
        <v>18.3</v>
      </c>
    </row>
    <row r="365" ht="15.75" spans="5:10">
      <c r="E365"/>
      <c r="F365" s="46" t="s">
        <v>331</v>
      </c>
      <c r="G365" s="15">
        <v>28.2</v>
      </c>
      <c r="H365" s="16">
        <v>22.5</v>
      </c>
      <c r="I365">
        <v>16</v>
      </c>
      <c r="J365">
        <f>G365*I365/1000</f>
        <v>0.4512</v>
      </c>
    </row>
    <row r="366" ht="15.75" spans="5:10">
      <c r="E366"/>
      <c r="F366" s="46" t="s">
        <v>259</v>
      </c>
      <c r="G366" s="15">
        <v>17.8</v>
      </c>
      <c r="H366" s="16">
        <v>15</v>
      </c>
      <c r="I366">
        <v>16</v>
      </c>
      <c r="J366">
        <f>G366*I366/1000</f>
        <v>0.2848</v>
      </c>
    </row>
    <row r="367" ht="15.75" spans="5:10">
      <c r="E367"/>
      <c r="F367" s="46" t="s">
        <v>318</v>
      </c>
      <c r="G367" s="15">
        <v>5.33</v>
      </c>
      <c r="H367" s="16">
        <v>5.33</v>
      </c>
      <c r="I367">
        <v>101.67</v>
      </c>
      <c r="J367">
        <f>G367*I367/1000</f>
        <v>0.5419011</v>
      </c>
    </row>
    <row r="368" ht="15.75" spans="6:10">
      <c r="F368" s="46" t="s">
        <v>183</v>
      </c>
      <c r="G368" s="15">
        <v>1.67</v>
      </c>
      <c r="H368" s="16">
        <v>1.67</v>
      </c>
      <c r="I368">
        <v>46</v>
      </c>
      <c r="J368">
        <f>G368*I368/1000</f>
        <v>0.07682</v>
      </c>
    </row>
    <row r="369" ht="15.75" spans="6:10">
      <c r="F369" s="46" t="s">
        <v>212</v>
      </c>
      <c r="G369" s="15">
        <v>0.83</v>
      </c>
      <c r="H369" s="16">
        <v>0.83</v>
      </c>
      <c r="I369">
        <v>15</v>
      </c>
      <c r="J369">
        <f>G369*I369/1000</f>
        <v>0.01245</v>
      </c>
    </row>
    <row r="371" spans="6:11">
      <c r="F371" s="4" t="s">
        <v>281</v>
      </c>
      <c r="G371" s="52">
        <v>200</v>
      </c>
      <c r="H371" s="52"/>
      <c r="I371">
        <v>50</v>
      </c>
      <c r="K371" s="69">
        <f>G371*I371/1000</f>
        <v>10</v>
      </c>
    </row>
    <row r="373" spans="6:11">
      <c r="F373" s="4" t="s">
        <v>32</v>
      </c>
      <c r="G373">
        <v>60</v>
      </c>
      <c r="I373">
        <v>29.72</v>
      </c>
      <c r="K373" s="69">
        <f>G373*I373/1000</f>
        <v>1.7832</v>
      </c>
    </row>
    <row r="375" spans="6:11">
      <c r="F375" s="4" t="s">
        <v>355</v>
      </c>
      <c r="G375">
        <v>150</v>
      </c>
      <c r="I375">
        <v>130</v>
      </c>
      <c r="K375" s="69">
        <f>G375*I375/1000</f>
        <v>19.5</v>
      </c>
    </row>
    <row r="377" s="3" customFormat="1" spans="5:11">
      <c r="E377" s="159"/>
      <c r="F377" s="159" t="s">
        <v>222</v>
      </c>
      <c r="K377" s="143">
        <f>K386+K403+K412+K428+K437+K451+K458+K484+K498+K500</f>
        <v>84.7103772</v>
      </c>
    </row>
    <row r="379" ht="18.75" spans="6:11">
      <c r="F379" s="180" t="s">
        <v>223</v>
      </c>
      <c r="G379" s="161"/>
      <c r="H379" s="161"/>
      <c r="I379" s="264">
        <f>K386+K403+K412</f>
        <v>19.1112952</v>
      </c>
      <c r="J379" s="197">
        <f>K377-I379</f>
        <v>65.599082</v>
      </c>
      <c r="K379" s="182"/>
    </row>
    <row r="380" hidden="1" spans="6:11">
      <c r="F380" s="162" t="s">
        <v>220</v>
      </c>
      <c r="G380" s="161"/>
      <c r="H380" s="161"/>
      <c r="I380" s="62"/>
      <c r="J380" s="22"/>
      <c r="K380" s="177"/>
    </row>
    <row r="381" hidden="1" spans="6:11">
      <c r="F381" s="162" t="s">
        <v>191</v>
      </c>
      <c r="G381" s="161"/>
      <c r="H381" s="161"/>
      <c r="I381" s="62"/>
      <c r="J381" s="22"/>
      <c r="K381" s="177"/>
    </row>
    <row r="382" hidden="1" spans="6:11">
      <c r="F382" s="37"/>
      <c r="G382" s="161"/>
      <c r="H382" s="161"/>
      <c r="I382" s="62"/>
      <c r="J382" s="22"/>
      <c r="K382" s="177"/>
    </row>
    <row r="383" hidden="1" spans="6:11">
      <c r="F383" s="163" t="s">
        <v>192</v>
      </c>
      <c r="G383" s="161"/>
      <c r="H383" s="161"/>
      <c r="I383" s="62"/>
      <c r="J383" s="22"/>
      <c r="K383" s="177"/>
    </row>
    <row r="384" hidden="1" spans="5:11">
      <c r="E384"/>
      <c r="F384" s="181"/>
      <c r="G384" s="161"/>
      <c r="H384" s="161"/>
      <c r="I384" s="62"/>
      <c r="J384" s="22"/>
      <c r="K384" s="177"/>
    </row>
    <row r="385" hidden="1" spans="5:11">
      <c r="E385"/>
      <c r="F385" s="183" t="s">
        <v>224</v>
      </c>
      <c r="G385" s="161"/>
      <c r="H385" s="161"/>
      <c r="I385" s="62"/>
      <c r="J385" s="22"/>
      <c r="K385" s="177"/>
    </row>
    <row r="386" ht="16.5" spans="5:11">
      <c r="E386"/>
      <c r="F386" s="164" t="s">
        <v>161</v>
      </c>
      <c r="G386" s="161"/>
      <c r="H386" s="161"/>
      <c r="I386" s="62"/>
      <c r="J386" s="22"/>
      <c r="K386" s="176">
        <f>J388+J389+J391+J392+J394</f>
        <v>9.6462952</v>
      </c>
    </row>
    <row r="387" ht="27.75" spans="5:11">
      <c r="E387"/>
      <c r="F387" s="165" t="s">
        <v>162</v>
      </c>
      <c r="G387" s="166" t="s">
        <v>163</v>
      </c>
      <c r="H387" s="167" t="s">
        <v>164</v>
      </c>
      <c r="I387" s="62"/>
      <c r="J387" s="22"/>
      <c r="K387" s="178"/>
    </row>
    <row r="388" ht="15.75" spans="5:11">
      <c r="E388"/>
      <c r="F388" s="168" t="s">
        <v>225</v>
      </c>
      <c r="G388" s="169">
        <v>43.4</v>
      </c>
      <c r="H388" s="170">
        <v>43.4</v>
      </c>
      <c r="I388" s="62">
        <v>65</v>
      </c>
      <c r="J388" s="67">
        <f>G388*I388/1000</f>
        <v>2.821</v>
      </c>
      <c r="K388" s="178"/>
    </row>
    <row r="389" ht="15.75" spans="5:11">
      <c r="E389"/>
      <c r="F389" s="168" t="s">
        <v>169</v>
      </c>
      <c r="G389" s="169">
        <v>96</v>
      </c>
      <c r="H389" s="170">
        <v>96</v>
      </c>
      <c r="I389" s="62">
        <v>45.99</v>
      </c>
      <c r="J389" s="67">
        <f>G389*I389/1000</f>
        <v>4.41504</v>
      </c>
      <c r="K389" s="178"/>
    </row>
    <row r="390" ht="15.75" spans="5:11">
      <c r="E390"/>
      <c r="F390" s="168" t="s">
        <v>180</v>
      </c>
      <c r="G390" s="169">
        <v>63.9</v>
      </c>
      <c r="H390" s="170">
        <v>63.9</v>
      </c>
      <c r="I390" s="62"/>
      <c r="J390" s="197"/>
      <c r="K390" s="178"/>
    </row>
    <row r="391" ht="15.75" spans="5:11">
      <c r="E391"/>
      <c r="F391" s="168" t="s">
        <v>183</v>
      </c>
      <c r="G391" s="169">
        <v>5.18</v>
      </c>
      <c r="H391" s="170">
        <v>5.18</v>
      </c>
      <c r="I391" s="104">
        <v>46</v>
      </c>
      <c r="J391" s="67">
        <f>G391*I391/1000</f>
        <v>0.23828</v>
      </c>
      <c r="K391" s="178"/>
    </row>
    <row r="392" ht="15.75" spans="5:11">
      <c r="E392"/>
      <c r="F392" s="168" t="s">
        <v>212</v>
      </c>
      <c r="G392" s="169">
        <v>0.5</v>
      </c>
      <c r="H392" s="170">
        <v>0.5</v>
      </c>
      <c r="I392" s="62">
        <v>15</v>
      </c>
      <c r="J392" s="67">
        <f>G392*I392/1000</f>
        <v>0.0075</v>
      </c>
      <c r="K392" s="178"/>
    </row>
    <row r="393" ht="15.75" spans="5:11">
      <c r="E393"/>
      <c r="F393" s="171" t="s">
        <v>226</v>
      </c>
      <c r="G393" s="172" t="s">
        <v>172</v>
      </c>
      <c r="H393" s="173">
        <v>195</v>
      </c>
      <c r="I393" s="62"/>
      <c r="J393" s="197"/>
      <c r="K393" s="178"/>
    </row>
    <row r="394" ht="15.75" spans="5:11">
      <c r="E394"/>
      <c r="F394" s="168" t="s">
        <v>173</v>
      </c>
      <c r="G394" s="169">
        <v>4.88</v>
      </c>
      <c r="H394" s="170">
        <v>4.88</v>
      </c>
      <c r="I394" s="104">
        <v>443.54</v>
      </c>
      <c r="J394" s="67">
        <f>G394*I394/1000</f>
        <v>2.1644752</v>
      </c>
      <c r="K394" s="178"/>
    </row>
    <row r="395" spans="5:11">
      <c r="E395"/>
      <c r="F395" s="91"/>
      <c r="G395" s="22"/>
      <c r="H395" s="22"/>
      <c r="I395" s="62"/>
      <c r="J395" s="22"/>
      <c r="K395" s="178"/>
    </row>
    <row r="396" ht="21" spans="5:11">
      <c r="E396"/>
      <c r="F396" s="21" t="s">
        <v>175</v>
      </c>
      <c r="G396" s="22"/>
      <c r="H396" s="22"/>
      <c r="I396" s="64"/>
      <c r="J396" s="65"/>
      <c r="K396" s="178"/>
    </row>
    <row r="397" spans="5:11">
      <c r="E397"/>
      <c r="F397" s="23" t="s">
        <v>176</v>
      </c>
      <c r="G397" s="23"/>
      <c r="H397" s="23"/>
      <c r="I397" s="23"/>
      <c r="J397" s="23"/>
      <c r="K397" s="178"/>
    </row>
    <row r="398" ht="16.5" spans="5:11">
      <c r="E398"/>
      <c r="F398" s="24" t="s">
        <v>177</v>
      </c>
      <c r="G398" s="22"/>
      <c r="H398" s="22"/>
      <c r="I398" s="64"/>
      <c r="J398" s="65"/>
      <c r="K398" s="178"/>
    </row>
    <row r="399" ht="26.25" spans="5:11">
      <c r="E399"/>
      <c r="F399" s="25" t="s">
        <v>162</v>
      </c>
      <c r="G399" s="26" t="s">
        <v>163</v>
      </c>
      <c r="H399" s="27" t="s">
        <v>164</v>
      </c>
      <c r="I399" s="64"/>
      <c r="J399" s="65"/>
      <c r="K399" s="178"/>
    </row>
    <row r="400" ht="15.75" spans="5:11">
      <c r="E400"/>
      <c r="F400" s="28" t="s">
        <v>178</v>
      </c>
      <c r="G400" s="29">
        <v>0.5</v>
      </c>
      <c r="H400" s="30">
        <v>0.5</v>
      </c>
      <c r="I400" s="64" t="s">
        <v>179</v>
      </c>
      <c r="J400" s="66">
        <f>G400*I400/1000</f>
        <v>0.23</v>
      </c>
      <c r="K400" s="178"/>
    </row>
    <row r="401" ht="15.75" spans="5:11">
      <c r="E401"/>
      <c r="F401" s="28" t="s">
        <v>180</v>
      </c>
      <c r="G401" s="29">
        <v>54</v>
      </c>
      <c r="H401" s="30">
        <v>54</v>
      </c>
      <c r="I401" s="64"/>
      <c r="J401" s="65"/>
      <c r="K401" s="178"/>
    </row>
    <row r="402" spans="5:11">
      <c r="E402"/>
      <c r="F402" s="31"/>
      <c r="G402" s="32"/>
      <c r="H402" s="32"/>
      <c r="I402" s="64"/>
      <c r="J402" s="65"/>
      <c r="K402" s="178"/>
    </row>
    <row r="403" ht="18.75" spans="5:11">
      <c r="E403"/>
      <c r="F403" s="184" t="s">
        <v>181</v>
      </c>
      <c r="G403" s="22"/>
      <c r="H403" s="22"/>
      <c r="I403" s="64"/>
      <c r="J403" s="66"/>
      <c r="K403" s="176">
        <f>J407+J408+J409</f>
        <v>2.075</v>
      </c>
    </row>
    <row r="404" spans="5:11">
      <c r="E404"/>
      <c r="F404" s="23" t="s">
        <v>176</v>
      </c>
      <c r="G404" s="23"/>
      <c r="H404" s="23"/>
      <c r="I404" s="23"/>
      <c r="J404" s="23"/>
      <c r="K404" s="178"/>
    </row>
    <row r="405" ht="16.5" spans="5:11">
      <c r="E405"/>
      <c r="F405" s="24" t="s">
        <v>161</v>
      </c>
      <c r="G405" s="22"/>
      <c r="H405" s="22"/>
      <c r="I405" s="64"/>
      <c r="J405" s="65"/>
      <c r="K405" s="178"/>
    </row>
    <row r="406" ht="26.25" spans="5:11">
      <c r="E406"/>
      <c r="F406" s="25" t="s">
        <v>162</v>
      </c>
      <c r="G406" s="26" t="s">
        <v>163</v>
      </c>
      <c r="H406" s="27" t="s">
        <v>164</v>
      </c>
      <c r="I406" s="64"/>
      <c r="J406" s="65"/>
      <c r="K406" s="178"/>
    </row>
    <row r="407" ht="15.75" spans="5:11">
      <c r="E407"/>
      <c r="F407" s="28" t="s">
        <v>182</v>
      </c>
      <c r="G407" s="34" t="s">
        <v>172</v>
      </c>
      <c r="H407" s="30">
        <v>45</v>
      </c>
      <c r="I407" s="64"/>
      <c r="J407" s="66">
        <f>J400</f>
        <v>0.23</v>
      </c>
      <c r="K407" s="178"/>
    </row>
    <row r="408" ht="15.75" spans="5:11">
      <c r="E408"/>
      <c r="F408" s="28" t="s">
        <v>183</v>
      </c>
      <c r="G408" s="29">
        <v>13.5</v>
      </c>
      <c r="H408" s="30">
        <v>13.5</v>
      </c>
      <c r="I408" s="64" t="s">
        <v>184</v>
      </c>
      <c r="J408" s="66">
        <f>G408*I408/1000</f>
        <v>0.621</v>
      </c>
      <c r="K408" s="178"/>
    </row>
    <row r="409" ht="15.75" spans="5:11">
      <c r="E409"/>
      <c r="F409" s="28" t="s">
        <v>185</v>
      </c>
      <c r="G409" s="29">
        <v>7.2</v>
      </c>
      <c r="H409" s="30">
        <v>6.3</v>
      </c>
      <c r="I409" s="64" t="s">
        <v>243</v>
      </c>
      <c r="J409" s="66">
        <f>G409*I409/1000</f>
        <v>1.224</v>
      </c>
      <c r="K409" s="178"/>
    </row>
    <row r="410" ht="15.75" spans="5:11">
      <c r="E410"/>
      <c r="F410" s="28" t="s">
        <v>180</v>
      </c>
      <c r="G410" s="29">
        <v>135</v>
      </c>
      <c r="H410" s="30">
        <v>135</v>
      </c>
      <c r="I410" s="64"/>
      <c r="J410" s="65"/>
      <c r="K410" s="178"/>
    </row>
    <row r="411" spans="5:11">
      <c r="E411"/>
      <c r="F411" s="20"/>
      <c r="I411" s="57"/>
      <c r="K411" s="178"/>
    </row>
    <row r="412" ht="18.75" spans="5:11">
      <c r="E412"/>
      <c r="F412" s="185" t="s">
        <v>201</v>
      </c>
      <c r="J412" s="68"/>
      <c r="K412" s="176">
        <f>J423+J425</f>
        <v>7.39</v>
      </c>
    </row>
    <row r="413" spans="5:11">
      <c r="E413"/>
      <c r="F413" s="186" t="s">
        <v>154</v>
      </c>
      <c r="J413" s="68"/>
      <c r="K413" s="178"/>
    </row>
    <row r="414" spans="5:11">
      <c r="E414"/>
      <c r="F414" s="186"/>
      <c r="I414" s="132"/>
      <c r="J414" s="68"/>
      <c r="K414" s="178"/>
    </row>
    <row r="415" spans="5:11">
      <c r="E415"/>
      <c r="F415" s="187" t="s">
        <v>155</v>
      </c>
      <c r="I415" s="132"/>
      <c r="J415" s="68"/>
      <c r="K415" s="178"/>
    </row>
    <row r="416" spans="5:11">
      <c r="E416"/>
      <c r="F416" s="188" t="s">
        <v>156</v>
      </c>
      <c r="I416" s="132"/>
      <c r="J416" s="68"/>
      <c r="K416" s="178"/>
    </row>
    <row r="417" spans="5:11">
      <c r="E417"/>
      <c r="F417" s="188" t="s">
        <v>157</v>
      </c>
      <c r="I417" s="132"/>
      <c r="J417" s="68"/>
      <c r="K417" s="178"/>
    </row>
    <row r="418" ht="15.75" spans="5:11">
      <c r="E418"/>
      <c r="F418" s="189"/>
      <c r="I418" s="132"/>
      <c r="J418" s="68"/>
      <c r="K418" s="178"/>
    </row>
    <row r="419" hidden="1" spans="5:11">
      <c r="E419"/>
      <c r="F419" s="190" t="s">
        <v>227</v>
      </c>
      <c r="I419" s="132"/>
      <c r="J419" s="68"/>
      <c r="K419" s="178"/>
    </row>
    <row r="420" hidden="1" spans="5:11">
      <c r="E420"/>
      <c r="F420" s="191" t="s">
        <v>228</v>
      </c>
      <c r="I420" s="132"/>
      <c r="J420" s="68"/>
      <c r="K420" s="178"/>
    </row>
    <row r="421" ht="32.25" hidden="1" spans="5:11">
      <c r="E421"/>
      <c r="F421" s="192" t="s">
        <v>177</v>
      </c>
      <c r="I421" s="132"/>
      <c r="J421" s="68"/>
      <c r="K421" s="178"/>
    </row>
    <row r="422" ht="15.75" spans="5:11">
      <c r="E422"/>
      <c r="F422" s="108" t="s">
        <v>162</v>
      </c>
      <c r="G422" s="193" t="s">
        <v>163</v>
      </c>
      <c r="H422" s="194" t="s">
        <v>164</v>
      </c>
      <c r="I422" s="132"/>
      <c r="J422" s="68"/>
      <c r="K422" s="178"/>
    </row>
    <row r="423" ht="15.75" spans="5:11">
      <c r="E423"/>
      <c r="F423" s="111" t="s">
        <v>173</v>
      </c>
      <c r="G423" s="195">
        <v>12.5</v>
      </c>
      <c r="H423" s="196">
        <v>12.5</v>
      </c>
      <c r="I423" s="132">
        <v>443.54</v>
      </c>
      <c r="J423" s="68">
        <f>G423*I423/1000</f>
        <v>5.54425</v>
      </c>
      <c r="K423" s="178"/>
    </row>
    <row r="424" ht="15.75" spans="5:11">
      <c r="E424"/>
      <c r="F424" s="111" t="s">
        <v>202</v>
      </c>
      <c r="G424" s="195">
        <v>12.5</v>
      </c>
      <c r="H424" s="196">
        <v>12.5</v>
      </c>
      <c r="I424" s="132"/>
      <c r="J424" s="68"/>
      <c r="K424" s="178"/>
    </row>
    <row r="425" ht="15.75" spans="5:11">
      <c r="E425"/>
      <c r="F425" s="111" t="s">
        <v>203</v>
      </c>
      <c r="G425" s="195">
        <v>37.5</v>
      </c>
      <c r="H425" s="195">
        <v>37.5</v>
      </c>
      <c r="I425" s="64" t="s">
        <v>204</v>
      </c>
      <c r="J425" s="68">
        <f>G425*I425/1000</f>
        <v>1.84575</v>
      </c>
      <c r="K425" s="178"/>
    </row>
    <row r="426" ht="15.75" spans="5:11">
      <c r="E426"/>
      <c r="F426" s="111" t="s">
        <v>205</v>
      </c>
      <c r="G426" s="195">
        <v>37.5</v>
      </c>
      <c r="H426" s="195">
        <v>37.5</v>
      </c>
      <c r="I426" s="132"/>
      <c r="J426" s="68"/>
      <c r="K426" s="178"/>
    </row>
    <row r="427" spans="5:11">
      <c r="E427"/>
      <c r="K427" s="198"/>
    </row>
    <row r="428" ht="17.25" spans="5:11">
      <c r="E428"/>
      <c r="F428" s="114" t="s">
        <v>283</v>
      </c>
      <c r="G428" s="115"/>
      <c r="H428" s="115"/>
      <c r="K428" s="69">
        <f>J433+J434</f>
        <v>10.971</v>
      </c>
    </row>
    <row r="429" spans="5:8">
      <c r="E429"/>
      <c r="F429" s="116"/>
      <c r="G429" s="115"/>
      <c r="H429" s="115"/>
    </row>
    <row r="430" ht="15.75" spans="5:8">
      <c r="E430"/>
      <c r="F430" s="117"/>
      <c r="G430" s="118" t="s">
        <v>284</v>
      </c>
      <c r="H430" s="118"/>
    </row>
    <row r="431" ht="15.75" spans="5:8">
      <c r="E431"/>
      <c r="F431" s="119"/>
      <c r="G431" s="118" t="s">
        <v>285</v>
      </c>
      <c r="H431" s="118"/>
    </row>
    <row r="432" ht="31.5" spans="5:8">
      <c r="E432"/>
      <c r="F432" s="117" t="s">
        <v>286</v>
      </c>
      <c r="G432" s="120" t="s">
        <v>163</v>
      </c>
      <c r="H432" s="120" t="s">
        <v>164</v>
      </c>
    </row>
    <row r="433" ht="15.75" spans="5:10">
      <c r="E433"/>
      <c r="F433" s="117" t="s">
        <v>287</v>
      </c>
      <c r="G433" s="118">
        <v>59</v>
      </c>
      <c r="H433" s="118">
        <v>50</v>
      </c>
      <c r="I433">
        <v>128</v>
      </c>
      <c r="J433">
        <f>G433*I433/1000</f>
        <v>7.552</v>
      </c>
    </row>
    <row r="434" ht="15.75" spans="5:10">
      <c r="E434"/>
      <c r="F434" s="117" t="s">
        <v>288</v>
      </c>
      <c r="G434" s="118">
        <v>52.6</v>
      </c>
      <c r="H434" s="118">
        <v>50</v>
      </c>
      <c r="I434">
        <v>65</v>
      </c>
      <c r="J434">
        <f>G434*I434/1000</f>
        <v>3.419</v>
      </c>
    </row>
    <row r="435" ht="15.75" spans="5:8">
      <c r="E435"/>
      <c r="F435" s="117" t="s">
        <v>289</v>
      </c>
      <c r="G435" s="249"/>
      <c r="H435" s="118">
        <v>100</v>
      </c>
    </row>
    <row r="436" spans="5:11">
      <c r="E436"/>
      <c r="K436" s="198"/>
    </row>
    <row r="437" ht="26.25" spans="5:11">
      <c r="E437"/>
      <c r="F437" s="41" t="s">
        <v>356</v>
      </c>
      <c r="K437" s="199">
        <f>J439+J440+J442+J443+J444+J445+J446+J447</f>
        <v>3.26655</v>
      </c>
    </row>
    <row r="438" ht="15.75" spans="5:11">
      <c r="E438"/>
      <c r="F438" s="43" t="s">
        <v>162</v>
      </c>
      <c r="G438" s="44" t="s">
        <v>163</v>
      </c>
      <c r="H438" s="45" t="s">
        <v>164</v>
      </c>
      <c r="K438" s="198"/>
    </row>
    <row r="439" ht="15.75" spans="5:11">
      <c r="E439"/>
      <c r="F439" s="46" t="s">
        <v>357</v>
      </c>
      <c r="G439" s="47">
        <v>50</v>
      </c>
      <c r="H439" s="48">
        <v>40</v>
      </c>
      <c r="I439">
        <v>12</v>
      </c>
      <c r="J439">
        <f>G439*I439/1000</f>
        <v>0.6</v>
      </c>
      <c r="K439" s="198"/>
    </row>
    <row r="440" ht="15.75" spans="5:11">
      <c r="E440"/>
      <c r="F440" s="46" t="s">
        <v>290</v>
      </c>
      <c r="G440" s="47">
        <v>25</v>
      </c>
      <c r="H440" s="48">
        <v>20</v>
      </c>
      <c r="I440">
        <v>14</v>
      </c>
      <c r="J440">
        <f t="shared" ref="J440:J447" si="9">G440*I440/1000</f>
        <v>0.35</v>
      </c>
      <c r="K440" s="198"/>
    </row>
    <row r="441" ht="15.75" hidden="1" spans="5:11">
      <c r="E441"/>
      <c r="F441" s="46" t="s">
        <v>358</v>
      </c>
      <c r="G441" s="47">
        <v>21.5</v>
      </c>
      <c r="H441" s="48">
        <v>15</v>
      </c>
      <c r="J441">
        <f t="shared" si="9"/>
        <v>0</v>
      </c>
      <c r="K441" s="198"/>
    </row>
    <row r="442" ht="15.75" spans="5:11">
      <c r="E442"/>
      <c r="F442" s="46" t="s">
        <v>252</v>
      </c>
      <c r="G442" s="47">
        <v>26.8</v>
      </c>
      <c r="H442" s="48">
        <v>20</v>
      </c>
      <c r="I442">
        <v>13</v>
      </c>
      <c r="J442">
        <f t="shared" si="9"/>
        <v>0.3484</v>
      </c>
      <c r="K442" s="198"/>
    </row>
    <row r="443" ht="15.75" spans="5:11">
      <c r="E443"/>
      <c r="F443" s="46" t="s">
        <v>258</v>
      </c>
      <c r="G443" s="47">
        <v>15.8</v>
      </c>
      <c r="H443" s="48">
        <v>12.5</v>
      </c>
      <c r="I443">
        <v>16</v>
      </c>
      <c r="J443">
        <f t="shared" si="9"/>
        <v>0.2528</v>
      </c>
      <c r="K443" s="198"/>
    </row>
    <row r="444" ht="15.75" spans="5:11">
      <c r="E444"/>
      <c r="F444" s="46" t="s">
        <v>259</v>
      </c>
      <c r="G444" s="47">
        <v>12</v>
      </c>
      <c r="H444" s="48">
        <v>10</v>
      </c>
      <c r="I444">
        <v>16</v>
      </c>
      <c r="J444">
        <f t="shared" si="9"/>
        <v>0.192</v>
      </c>
      <c r="K444" s="198"/>
    </row>
    <row r="445" ht="15.75" spans="5:11">
      <c r="E445"/>
      <c r="F445" s="46" t="s">
        <v>249</v>
      </c>
      <c r="G445" s="47">
        <v>5</v>
      </c>
      <c r="H445" s="48">
        <v>5</v>
      </c>
      <c r="I445">
        <v>101.67</v>
      </c>
      <c r="J445">
        <f t="shared" si="9"/>
        <v>0.50835</v>
      </c>
      <c r="K445" s="198"/>
    </row>
    <row r="446" ht="15.75" spans="5:11">
      <c r="E446"/>
      <c r="F446" s="46" t="s">
        <v>183</v>
      </c>
      <c r="G446" s="47">
        <v>2.5</v>
      </c>
      <c r="H446" s="48">
        <v>2.5</v>
      </c>
      <c r="I446">
        <v>46</v>
      </c>
      <c r="J446">
        <f t="shared" si="9"/>
        <v>0.115</v>
      </c>
      <c r="K446" s="198"/>
    </row>
    <row r="447" ht="15.75" spans="5:11">
      <c r="E447"/>
      <c r="F447" s="46" t="s">
        <v>291</v>
      </c>
      <c r="G447" s="47">
        <v>7.5</v>
      </c>
      <c r="H447" s="48">
        <v>7.5</v>
      </c>
      <c r="I447">
        <v>120</v>
      </c>
      <c r="J447">
        <f t="shared" si="9"/>
        <v>0.9</v>
      </c>
      <c r="K447" s="198"/>
    </row>
    <row r="448" ht="15.75" spans="5:11">
      <c r="E448"/>
      <c r="F448" s="46" t="s">
        <v>180</v>
      </c>
      <c r="G448" s="47">
        <v>200</v>
      </c>
      <c r="H448" s="48">
        <v>200</v>
      </c>
      <c r="K448" s="198"/>
    </row>
    <row r="449" ht="15.75" spans="5:11">
      <c r="E449"/>
      <c r="F449" s="46" t="s">
        <v>292</v>
      </c>
      <c r="G449" s="47">
        <v>200</v>
      </c>
      <c r="H449" s="48">
        <v>200</v>
      </c>
      <c r="K449" s="198"/>
    </row>
    <row r="450" spans="5:11">
      <c r="E450"/>
      <c r="K450" s="198"/>
    </row>
    <row r="451" ht="26.25" spans="5:11">
      <c r="E451"/>
      <c r="F451" s="41" t="s">
        <v>265</v>
      </c>
      <c r="K451" s="199">
        <f>J453+J456</f>
        <v>8.279982</v>
      </c>
    </row>
    <row r="452" ht="15.75" spans="5:11">
      <c r="E452"/>
      <c r="F452" s="43" t="s">
        <v>162</v>
      </c>
      <c r="G452" s="44" t="s">
        <v>163</v>
      </c>
      <c r="H452" s="45" t="s">
        <v>164</v>
      </c>
      <c r="K452" s="198"/>
    </row>
    <row r="453" ht="15.75" spans="5:11">
      <c r="E453"/>
      <c r="F453" s="46" t="s">
        <v>268</v>
      </c>
      <c r="G453" s="47">
        <v>82.8</v>
      </c>
      <c r="H453" s="48">
        <v>82.8</v>
      </c>
      <c r="I453">
        <v>56.61</v>
      </c>
      <c r="J453">
        <f t="shared" ref="J453" si="10">G453*I453/1000</f>
        <v>4.687308</v>
      </c>
      <c r="K453" s="198"/>
    </row>
    <row r="454" ht="15.75" spans="5:11">
      <c r="E454"/>
      <c r="F454" s="46" t="s">
        <v>180</v>
      </c>
      <c r="G454" s="47">
        <v>122</v>
      </c>
      <c r="H454" s="48">
        <v>122</v>
      </c>
      <c r="K454" s="198"/>
    </row>
    <row r="455" ht="15.75" spans="5:11">
      <c r="E455"/>
      <c r="F455" s="72" t="s">
        <v>269</v>
      </c>
      <c r="G455" s="49" t="s">
        <v>172</v>
      </c>
      <c r="H455" s="73">
        <v>173</v>
      </c>
      <c r="K455" s="198"/>
    </row>
    <row r="456" ht="15.75" spans="5:11">
      <c r="E456"/>
      <c r="F456" s="46" t="s">
        <v>173</v>
      </c>
      <c r="G456" s="47">
        <v>8.1</v>
      </c>
      <c r="H456" s="48">
        <v>8.1</v>
      </c>
      <c r="I456">
        <v>443.54</v>
      </c>
      <c r="J456">
        <f t="shared" ref="J456" si="11">G456*I456/1000</f>
        <v>3.592674</v>
      </c>
      <c r="K456" s="198"/>
    </row>
    <row r="457" spans="5:11">
      <c r="E457"/>
      <c r="K457" s="198"/>
    </row>
    <row r="458" ht="28.5" spans="5:11">
      <c r="E458"/>
      <c r="F458" s="133" t="s">
        <v>359</v>
      </c>
      <c r="K458" s="199">
        <f>J472+J476+J477+J478+J479+J480</f>
        <v>27.24735</v>
      </c>
    </row>
    <row r="459" hidden="1" spans="5:11">
      <c r="E459"/>
      <c r="F459" s="134" t="s">
        <v>154</v>
      </c>
      <c r="K459" s="198"/>
    </row>
    <row r="460" hidden="1" spans="5:11">
      <c r="E460"/>
      <c r="K460" s="198"/>
    </row>
    <row r="461" hidden="1" spans="5:11">
      <c r="E461"/>
      <c r="F461" s="71" t="s">
        <v>155</v>
      </c>
      <c r="K461" s="198"/>
    </row>
    <row r="462" hidden="1" spans="5:11">
      <c r="E462"/>
      <c r="F462" s="75" t="s">
        <v>156</v>
      </c>
      <c r="K462" s="198"/>
    </row>
    <row r="463" hidden="1" spans="5:11">
      <c r="E463"/>
      <c r="F463" s="75" t="s">
        <v>157</v>
      </c>
      <c r="K463" s="198"/>
    </row>
    <row r="464" hidden="1" spans="5:11">
      <c r="E464"/>
      <c r="F464" s="144"/>
      <c r="K464" s="198"/>
    </row>
    <row r="465" hidden="1" spans="5:11">
      <c r="E465"/>
      <c r="F465" s="134" t="s">
        <v>360</v>
      </c>
      <c r="K465" s="198"/>
    </row>
    <row r="466" spans="5:11">
      <c r="E466"/>
      <c r="F466" s="134" t="s">
        <v>361</v>
      </c>
      <c r="K466" s="198"/>
    </row>
    <row r="467" ht="15.75" spans="5:11">
      <c r="E467"/>
      <c r="F467" s="135" t="s">
        <v>272</v>
      </c>
      <c r="K467" s="198"/>
    </row>
    <row r="468" ht="27.75" spans="5:11">
      <c r="E468"/>
      <c r="F468" s="77" t="s">
        <v>162</v>
      </c>
      <c r="G468" s="12" t="s">
        <v>163</v>
      </c>
      <c r="H468" s="13" t="s">
        <v>164</v>
      </c>
      <c r="K468" s="198"/>
    </row>
    <row r="469" ht="15.75" hidden="1" spans="5:11">
      <c r="E469"/>
      <c r="F469" s="46" t="s">
        <v>362</v>
      </c>
      <c r="G469" s="15">
        <v>113</v>
      </c>
      <c r="H469" s="16">
        <v>83</v>
      </c>
      <c r="K469" s="198"/>
    </row>
    <row r="470" ht="15.75" hidden="1" spans="5:11">
      <c r="E470"/>
      <c r="F470" s="46" t="s">
        <v>363</v>
      </c>
      <c r="G470" s="15">
        <v>113</v>
      </c>
      <c r="H470" s="16">
        <v>83</v>
      </c>
      <c r="K470" s="198"/>
    </row>
    <row r="471" ht="15.75" hidden="1" spans="5:11">
      <c r="E471"/>
      <c r="F471" s="46" t="s">
        <v>364</v>
      </c>
      <c r="G471" s="15">
        <v>113</v>
      </c>
      <c r="H471" s="16">
        <v>83</v>
      </c>
      <c r="K471" s="198"/>
    </row>
    <row r="472" ht="15.75" spans="5:11">
      <c r="E472"/>
      <c r="F472" s="46" t="s">
        <v>342</v>
      </c>
      <c r="G472" s="15">
        <v>87</v>
      </c>
      <c r="H472" s="16">
        <v>74</v>
      </c>
      <c r="I472">
        <v>295</v>
      </c>
      <c r="J472">
        <f>G472*I472/1000</f>
        <v>25.665</v>
      </c>
      <c r="K472" s="198"/>
    </row>
    <row r="473" ht="15.75" spans="5:11">
      <c r="E473"/>
      <c r="F473" s="46" t="s">
        <v>343</v>
      </c>
      <c r="G473" s="15">
        <v>87</v>
      </c>
      <c r="H473" s="16">
        <v>74</v>
      </c>
      <c r="J473">
        <f t="shared" ref="J473:J480" si="12">G473*I473/1000</f>
        <v>0</v>
      </c>
      <c r="K473" s="198"/>
    </row>
    <row r="474" ht="15.75" hidden="1" spans="5:11">
      <c r="E474"/>
      <c r="F474" s="46" t="s">
        <v>365</v>
      </c>
      <c r="G474" s="15">
        <v>110</v>
      </c>
      <c r="H474" s="16">
        <v>79</v>
      </c>
      <c r="J474">
        <f t="shared" si="12"/>
        <v>0</v>
      </c>
      <c r="K474" s="198"/>
    </row>
    <row r="475" ht="15.75" hidden="1" spans="5:11">
      <c r="E475"/>
      <c r="F475" s="46" t="s">
        <v>366</v>
      </c>
      <c r="G475" s="15">
        <v>110</v>
      </c>
      <c r="H475" s="16">
        <v>79</v>
      </c>
      <c r="J475">
        <f t="shared" si="12"/>
        <v>0</v>
      </c>
      <c r="K475" s="198"/>
    </row>
    <row r="476" ht="15.75" spans="5:11">
      <c r="E476"/>
      <c r="F476" s="46" t="s">
        <v>258</v>
      </c>
      <c r="G476" s="15">
        <v>5</v>
      </c>
      <c r="H476" s="16">
        <v>4</v>
      </c>
      <c r="I476">
        <v>16</v>
      </c>
      <c r="J476">
        <f t="shared" si="12"/>
        <v>0.08</v>
      </c>
      <c r="K476" s="198"/>
    </row>
    <row r="477" ht="15.75" spans="5:11">
      <c r="E477"/>
      <c r="F477" s="46" t="s">
        <v>259</v>
      </c>
      <c r="G477" s="15">
        <v>5</v>
      </c>
      <c r="H477" s="16">
        <v>4</v>
      </c>
      <c r="I477">
        <v>16</v>
      </c>
      <c r="J477">
        <f t="shared" si="12"/>
        <v>0.08</v>
      </c>
      <c r="K477" s="198"/>
    </row>
    <row r="478" ht="15.75" spans="5:11">
      <c r="E478"/>
      <c r="F478" s="46" t="s">
        <v>249</v>
      </c>
      <c r="G478" s="15">
        <v>5</v>
      </c>
      <c r="H478" s="16">
        <v>5</v>
      </c>
      <c r="I478">
        <v>101.67</v>
      </c>
      <c r="J478">
        <f t="shared" si="12"/>
        <v>0.50835</v>
      </c>
      <c r="K478" s="198"/>
    </row>
    <row r="479" ht="15.75" spans="5:11">
      <c r="E479"/>
      <c r="F479" s="46" t="s">
        <v>291</v>
      </c>
      <c r="G479" s="15">
        <v>7</v>
      </c>
      <c r="H479" s="16">
        <v>7</v>
      </c>
      <c r="I479">
        <v>120</v>
      </c>
      <c r="J479">
        <f t="shared" si="12"/>
        <v>0.84</v>
      </c>
      <c r="K479" s="198"/>
    </row>
    <row r="480" ht="15.75" spans="5:11">
      <c r="E480"/>
      <c r="F480" s="46" t="s">
        <v>196</v>
      </c>
      <c r="G480" s="15">
        <v>2</v>
      </c>
      <c r="H480" s="16">
        <v>2</v>
      </c>
      <c r="I480">
        <v>37</v>
      </c>
      <c r="J480">
        <f t="shared" si="12"/>
        <v>0.074</v>
      </c>
      <c r="K480" s="198"/>
    </row>
    <row r="481" ht="15.75" spans="5:11">
      <c r="E481"/>
      <c r="F481" s="78" t="s">
        <v>367</v>
      </c>
      <c r="G481" s="18" t="s">
        <v>172</v>
      </c>
      <c r="H481" s="19">
        <v>50</v>
      </c>
      <c r="K481" s="198"/>
    </row>
    <row r="482" ht="15.75" spans="5:11">
      <c r="E482"/>
      <c r="F482" s="78" t="s">
        <v>368</v>
      </c>
      <c r="G482" s="18" t="s">
        <v>172</v>
      </c>
      <c r="H482" s="19">
        <v>50</v>
      </c>
      <c r="K482" s="198"/>
    </row>
    <row r="483" spans="5:11">
      <c r="E483"/>
      <c r="K483" s="198"/>
    </row>
    <row r="484" ht="21" spans="5:11">
      <c r="E484"/>
      <c r="F484" s="89" t="s">
        <v>175</v>
      </c>
      <c r="G484" s="22"/>
      <c r="H484" s="22"/>
      <c r="I484" s="106"/>
      <c r="J484" s="66"/>
      <c r="K484" s="176">
        <f>J491+J493</f>
        <v>0.851</v>
      </c>
    </row>
    <row r="485" spans="5:11">
      <c r="E485"/>
      <c r="F485" s="90" t="s">
        <v>191</v>
      </c>
      <c r="G485" s="22"/>
      <c r="H485" s="22"/>
      <c r="I485" s="106"/>
      <c r="J485" s="65"/>
      <c r="K485" s="177"/>
    </row>
    <row r="486" spans="5:11">
      <c r="E486"/>
      <c r="F486" s="91"/>
      <c r="G486" s="22"/>
      <c r="H486" s="22"/>
      <c r="I486" s="106"/>
      <c r="J486" s="65"/>
      <c r="K486" s="177"/>
    </row>
    <row r="487" spans="5:11">
      <c r="E487"/>
      <c r="F487" s="92" t="s">
        <v>192</v>
      </c>
      <c r="G487" s="22"/>
      <c r="H487" s="22"/>
      <c r="I487" s="106"/>
      <c r="J487" s="65"/>
      <c r="K487" s="177"/>
    </row>
    <row r="488" spans="5:11">
      <c r="E488"/>
      <c r="F488" s="93" t="s">
        <v>200</v>
      </c>
      <c r="G488" s="22"/>
      <c r="H488" s="22"/>
      <c r="I488" s="106"/>
      <c r="J488" s="65"/>
      <c r="K488" s="177"/>
    </row>
    <row r="489" ht="15.75" spans="5:11">
      <c r="E489"/>
      <c r="F489" s="24" t="s">
        <v>177</v>
      </c>
      <c r="G489" s="22"/>
      <c r="H489" s="22"/>
      <c r="I489" s="106"/>
      <c r="J489" s="65"/>
      <c r="K489" s="177"/>
    </row>
    <row r="490" ht="25.5" spans="5:11">
      <c r="E490"/>
      <c r="F490" s="94" t="s">
        <v>162</v>
      </c>
      <c r="G490" s="95" t="s">
        <v>163</v>
      </c>
      <c r="H490" s="95" t="s">
        <v>164</v>
      </c>
      <c r="I490" s="106"/>
      <c r="J490" s="65"/>
      <c r="K490" s="177"/>
    </row>
    <row r="491" spans="5:11">
      <c r="E491"/>
      <c r="F491" s="96" t="s">
        <v>178</v>
      </c>
      <c r="G491" s="97">
        <v>0.5</v>
      </c>
      <c r="H491" s="97">
        <v>0.5</v>
      </c>
      <c r="I491" s="106" t="s">
        <v>179</v>
      </c>
      <c r="J491" s="68">
        <f>G491*I491/1000</f>
        <v>0.23</v>
      </c>
      <c r="K491" s="177"/>
    </row>
    <row r="492" spans="5:11">
      <c r="E492"/>
      <c r="F492" s="96" t="s">
        <v>180</v>
      </c>
      <c r="G492" s="97">
        <v>54</v>
      </c>
      <c r="H492" s="97">
        <v>54</v>
      </c>
      <c r="I492" s="106"/>
      <c r="J492" s="68"/>
      <c r="K492" s="177"/>
    </row>
    <row r="493" spans="5:11">
      <c r="E493"/>
      <c r="F493" s="96" t="s">
        <v>183</v>
      </c>
      <c r="G493" s="97">
        <v>13.5</v>
      </c>
      <c r="H493" s="97">
        <v>13.5</v>
      </c>
      <c r="I493" s="106" t="s">
        <v>184</v>
      </c>
      <c r="J493" s="68">
        <f>G493*I493/1000</f>
        <v>0.621</v>
      </c>
      <c r="K493" s="177"/>
    </row>
    <row r="494" spans="5:11">
      <c r="E494"/>
      <c r="F494" s="96" t="s">
        <v>180</v>
      </c>
      <c r="G494" s="97">
        <v>135</v>
      </c>
      <c r="H494" s="97">
        <v>135</v>
      </c>
      <c r="I494" s="106"/>
      <c r="J494" s="68"/>
      <c r="K494" s="177"/>
    </row>
    <row r="495" ht="15.75" spans="5:11">
      <c r="E495"/>
      <c r="F495" s="96"/>
      <c r="G495" s="97"/>
      <c r="H495" s="97"/>
      <c r="I495" s="106"/>
      <c r="J495" s="68"/>
      <c r="K495" s="177"/>
    </row>
    <row r="496" ht="15.75" spans="6:11">
      <c r="F496" s="111"/>
      <c r="G496" s="179"/>
      <c r="H496" s="179"/>
      <c r="I496" s="64"/>
      <c r="J496" s="68"/>
      <c r="K496" s="177"/>
    </row>
    <row r="497" ht="15.75" spans="6:11">
      <c r="F497" s="111"/>
      <c r="G497" s="179"/>
      <c r="H497" s="179"/>
      <c r="I497" s="132"/>
      <c r="J497" s="68"/>
      <c r="K497" s="177"/>
    </row>
    <row r="498" spans="6:11">
      <c r="F498" s="4" t="s">
        <v>32</v>
      </c>
      <c r="G498">
        <v>60</v>
      </c>
      <c r="I498">
        <v>29.72</v>
      </c>
      <c r="K498" s="69">
        <f>G498*I498/1000</f>
        <v>1.7832</v>
      </c>
    </row>
    <row r="500" spans="6:11">
      <c r="F500" s="4" t="s">
        <v>369</v>
      </c>
      <c r="G500">
        <v>120</v>
      </c>
      <c r="I500">
        <v>110</v>
      </c>
      <c r="K500" s="69">
        <f>G500*I500/1000</f>
        <v>13.2</v>
      </c>
    </row>
    <row r="502" s="3" customFormat="1" spans="5:11">
      <c r="E502" s="159"/>
      <c r="F502" s="159" t="s">
        <v>370</v>
      </c>
      <c r="K502" s="143">
        <f>K511+K523+K526+K539+K541+K558+K567+K597+K609+K611</f>
        <v>115.3658284</v>
      </c>
    </row>
    <row r="504" ht="29.25" spans="6:11">
      <c r="F504" s="9" t="s">
        <v>230</v>
      </c>
      <c r="I504" s="57"/>
      <c r="K504" s="58"/>
    </row>
    <row r="505" spans="6:11">
      <c r="F505" s="82" t="s">
        <v>154</v>
      </c>
      <c r="I505" s="57"/>
      <c r="K505" s="58"/>
    </row>
    <row r="506" spans="6:11">
      <c r="F506" s="20"/>
      <c r="I506" s="57"/>
      <c r="K506" s="58"/>
    </row>
    <row r="507" spans="6:11">
      <c r="F507" s="83" t="s">
        <v>155</v>
      </c>
      <c r="I507" s="57"/>
      <c r="K507" s="58"/>
    </row>
    <row r="508" spans="6:11">
      <c r="F508" s="84" t="s">
        <v>156</v>
      </c>
      <c r="I508" s="57"/>
      <c r="K508" s="58"/>
    </row>
    <row r="509" spans="6:11">
      <c r="F509" s="84" t="s">
        <v>157</v>
      </c>
      <c r="I509" s="57"/>
      <c r="K509" s="58"/>
    </row>
    <row r="510" spans="6:11">
      <c r="F510" s="82" t="s">
        <v>231</v>
      </c>
      <c r="I510" s="57"/>
      <c r="K510" s="58"/>
    </row>
    <row r="511" ht="16.5" spans="6:11">
      <c r="F511" s="10" t="s">
        <v>161</v>
      </c>
      <c r="I511" s="57"/>
      <c r="J511" s="53"/>
      <c r="K511" s="61">
        <f>J513+J514+J515+J516+J517+J518+J519+J520+J521</f>
        <v>48.1804656</v>
      </c>
    </row>
    <row r="512" ht="27.75" spans="5:11">
      <c r="E512"/>
      <c r="F512" s="11" t="s">
        <v>162</v>
      </c>
      <c r="G512" s="12" t="s">
        <v>163</v>
      </c>
      <c r="H512" s="13" t="s">
        <v>164</v>
      </c>
      <c r="I512" s="99" t="s">
        <v>165</v>
      </c>
      <c r="J512" s="100" t="s">
        <v>166</v>
      </c>
      <c r="K512" s="58"/>
    </row>
    <row r="513" ht="15.75" spans="5:11">
      <c r="E513"/>
      <c r="F513" s="85" t="s">
        <v>193</v>
      </c>
      <c r="G513" s="15">
        <v>188</v>
      </c>
      <c r="H513" s="16">
        <v>186</v>
      </c>
      <c r="I513" s="101">
        <v>206.51</v>
      </c>
      <c r="J513" s="102">
        <f>I513*G513/1000</f>
        <v>38.82388</v>
      </c>
      <c r="K513" s="58"/>
    </row>
    <row r="514" ht="15.75" spans="5:11">
      <c r="E514"/>
      <c r="F514" s="85" t="s">
        <v>194</v>
      </c>
      <c r="G514" s="15">
        <v>12.9</v>
      </c>
      <c r="H514" s="16">
        <v>12.9</v>
      </c>
      <c r="I514" s="103">
        <v>31.17</v>
      </c>
      <c r="J514" s="102">
        <f t="shared" ref="J514:J516" si="13">I514*G514/1000</f>
        <v>0.402093</v>
      </c>
      <c r="K514" s="58"/>
    </row>
    <row r="515" ht="15.75" spans="5:11">
      <c r="E515"/>
      <c r="F515" s="85" t="s">
        <v>180</v>
      </c>
      <c r="G515" s="15">
        <v>48</v>
      </c>
      <c r="H515" s="16">
        <v>48</v>
      </c>
      <c r="I515" s="62"/>
      <c r="J515" s="102">
        <f t="shared" si="13"/>
        <v>0</v>
      </c>
      <c r="K515" s="58"/>
    </row>
    <row r="516" ht="17.25" customHeight="1" spans="5:11">
      <c r="E516"/>
      <c r="F516" s="85" t="s">
        <v>232</v>
      </c>
      <c r="G516" s="15">
        <v>48</v>
      </c>
      <c r="H516" s="16">
        <v>48</v>
      </c>
      <c r="I516" s="104">
        <v>45.99</v>
      </c>
      <c r="J516" s="102">
        <f t="shared" si="13"/>
        <v>2.20752</v>
      </c>
      <c r="K516" s="58"/>
    </row>
    <row r="517" ht="15.75" spans="5:11">
      <c r="E517"/>
      <c r="F517" s="85" t="s">
        <v>167</v>
      </c>
      <c r="G517" s="15">
        <v>6</v>
      </c>
      <c r="H517" s="16">
        <v>6</v>
      </c>
      <c r="I517" s="104">
        <v>5.2</v>
      </c>
      <c r="J517" s="102">
        <f>G517/40*I517</f>
        <v>0.78</v>
      </c>
      <c r="K517" s="58"/>
    </row>
    <row r="518" ht="15.75" spans="5:11">
      <c r="E518"/>
      <c r="F518" s="85" t="s">
        <v>183</v>
      </c>
      <c r="G518" s="15">
        <v>12.9</v>
      </c>
      <c r="H518" s="16">
        <v>12.9</v>
      </c>
      <c r="I518" s="104">
        <v>46</v>
      </c>
      <c r="J518" s="102">
        <f t="shared" ref="J518" si="14">I518*G518/1000</f>
        <v>0.5934</v>
      </c>
      <c r="K518" s="58"/>
    </row>
    <row r="519" ht="15.75" spans="5:11">
      <c r="E519"/>
      <c r="F519" s="85" t="s">
        <v>233</v>
      </c>
      <c r="G519" s="15">
        <v>6.94</v>
      </c>
      <c r="H519" s="16">
        <v>6.94</v>
      </c>
      <c r="I519" s="104">
        <v>135.75</v>
      </c>
      <c r="J519" s="102">
        <f t="shared" ref="J519:J521" si="15">I519*G519/1000</f>
        <v>0.942105</v>
      </c>
      <c r="K519" s="58"/>
    </row>
    <row r="520" ht="15.75" spans="5:11">
      <c r="E520"/>
      <c r="F520" s="85" t="s">
        <v>234</v>
      </c>
      <c r="G520" s="15">
        <v>6.94</v>
      </c>
      <c r="H520" s="16">
        <v>6.94</v>
      </c>
      <c r="I520" s="104">
        <v>195</v>
      </c>
      <c r="J520" s="67">
        <f t="shared" si="15"/>
        <v>1.3533</v>
      </c>
      <c r="K520" s="58"/>
    </row>
    <row r="521" ht="15.75" spans="5:11">
      <c r="E521"/>
      <c r="F521" s="85" t="s">
        <v>173</v>
      </c>
      <c r="G521" s="15">
        <v>6.94</v>
      </c>
      <c r="H521" s="16">
        <v>6.94</v>
      </c>
      <c r="I521" s="62">
        <v>443.54</v>
      </c>
      <c r="J521" s="67">
        <f t="shared" si="15"/>
        <v>3.0781676</v>
      </c>
      <c r="K521" s="58"/>
    </row>
    <row r="522" spans="5:11">
      <c r="E522"/>
      <c r="F522" s="20"/>
      <c r="I522" s="57"/>
      <c r="K522" s="58"/>
    </row>
    <row r="523" spans="5:11">
      <c r="E523"/>
      <c r="F523" s="86" t="s">
        <v>199</v>
      </c>
      <c r="G523" s="87">
        <v>27</v>
      </c>
      <c r="H523" s="88"/>
      <c r="I523" s="105">
        <v>117</v>
      </c>
      <c r="J523" s="67">
        <f t="shared" ref="J523" si="16">I523*G523/1000</f>
        <v>3.159</v>
      </c>
      <c r="K523" s="61">
        <f>J523</f>
        <v>3.159</v>
      </c>
    </row>
    <row r="526" ht="21" spans="5:11">
      <c r="E526"/>
      <c r="F526" s="89" t="s">
        <v>175</v>
      </c>
      <c r="G526" s="22"/>
      <c r="H526" s="22"/>
      <c r="I526" s="106"/>
      <c r="J526" s="66"/>
      <c r="K526" s="61">
        <f>J533+J535</f>
        <v>0.851</v>
      </c>
    </row>
    <row r="527" spans="5:11">
      <c r="E527"/>
      <c r="F527" s="90" t="s">
        <v>191</v>
      </c>
      <c r="G527" s="22"/>
      <c r="H527" s="22"/>
      <c r="I527" s="106"/>
      <c r="J527" s="65"/>
      <c r="K527" s="58"/>
    </row>
    <row r="528" spans="5:11">
      <c r="E528"/>
      <c r="F528" s="91"/>
      <c r="G528" s="22"/>
      <c r="H528" s="22"/>
      <c r="I528" s="106"/>
      <c r="J528" s="65"/>
      <c r="K528" s="58"/>
    </row>
    <row r="529" spans="5:11">
      <c r="E529"/>
      <c r="F529" s="92" t="s">
        <v>192</v>
      </c>
      <c r="G529" s="22"/>
      <c r="H529" s="22"/>
      <c r="I529" s="106"/>
      <c r="J529" s="65"/>
      <c r="K529" s="58"/>
    </row>
    <row r="530" hidden="1" spans="5:11">
      <c r="E530"/>
      <c r="F530" s="93" t="s">
        <v>200</v>
      </c>
      <c r="G530" s="22"/>
      <c r="H530" s="22"/>
      <c r="I530" s="106"/>
      <c r="J530" s="65"/>
      <c r="K530" s="58"/>
    </row>
    <row r="531" ht="15.75" spans="5:11">
      <c r="E531"/>
      <c r="F531" s="24" t="s">
        <v>177</v>
      </c>
      <c r="G531" s="22"/>
      <c r="H531" s="22"/>
      <c r="I531" s="106"/>
      <c r="J531" s="65"/>
      <c r="K531" s="58"/>
    </row>
    <row r="532" ht="25.5" spans="5:11">
      <c r="E532"/>
      <c r="F532" s="94" t="s">
        <v>162</v>
      </c>
      <c r="G532" s="95" t="s">
        <v>163</v>
      </c>
      <c r="H532" s="95" t="s">
        <v>164</v>
      </c>
      <c r="I532" s="106"/>
      <c r="J532" s="65"/>
      <c r="K532" s="58"/>
    </row>
    <row r="533" spans="5:11">
      <c r="E533"/>
      <c r="F533" s="96" t="s">
        <v>178</v>
      </c>
      <c r="G533" s="97">
        <v>0.5</v>
      </c>
      <c r="H533" s="97">
        <v>0.5</v>
      </c>
      <c r="I533" s="106" t="s">
        <v>179</v>
      </c>
      <c r="J533" s="66">
        <f>G533*I533/1000</f>
        <v>0.23</v>
      </c>
      <c r="K533" s="58"/>
    </row>
    <row r="534" spans="5:11">
      <c r="E534"/>
      <c r="F534" s="96" t="s">
        <v>180</v>
      </c>
      <c r="G534" s="97">
        <v>54</v>
      </c>
      <c r="H534" s="97">
        <v>54</v>
      </c>
      <c r="I534" s="106"/>
      <c r="J534" s="65"/>
      <c r="K534" s="58"/>
    </row>
    <row r="535" spans="5:11">
      <c r="E535"/>
      <c r="F535" s="96" t="s">
        <v>183</v>
      </c>
      <c r="G535" s="97">
        <v>13.5</v>
      </c>
      <c r="H535" s="97">
        <v>13.5</v>
      </c>
      <c r="I535" s="106" t="s">
        <v>184</v>
      </c>
      <c r="J535" s="66">
        <f>G535*I535/1000</f>
        <v>0.621</v>
      </c>
      <c r="K535" s="58"/>
    </row>
    <row r="536" spans="5:11">
      <c r="E536"/>
      <c r="F536" s="96" t="s">
        <v>180</v>
      </c>
      <c r="G536" s="97">
        <v>135</v>
      </c>
      <c r="H536" s="97">
        <v>135</v>
      </c>
      <c r="I536" s="106"/>
      <c r="J536" s="65"/>
      <c r="K536" s="58"/>
    </row>
    <row r="538" ht="15.75" spans="5:5">
      <c r="E538"/>
    </row>
    <row r="539" ht="15.75" spans="5:11">
      <c r="E539"/>
      <c r="F539" s="138" t="s">
        <v>246</v>
      </c>
      <c r="G539" s="6">
        <v>105.2</v>
      </c>
      <c r="H539" s="7">
        <v>100</v>
      </c>
      <c r="I539">
        <v>65</v>
      </c>
      <c r="K539" s="69">
        <f>G539*I539/1000</f>
        <v>6.838</v>
      </c>
    </row>
    <row r="541" ht="25.5" spans="5:11">
      <c r="E541"/>
      <c r="F541" s="41" t="s">
        <v>131</v>
      </c>
      <c r="K541" s="69">
        <f>J548+J549+J550+J551+J552+J553</f>
        <v>2.64815</v>
      </c>
    </row>
    <row r="542" spans="5:6">
      <c r="E542"/>
      <c r="F542" s="50" t="s">
        <v>266</v>
      </c>
    </row>
    <row r="543" spans="5:6">
      <c r="E543"/>
      <c r="F543" s="50" t="s">
        <v>191</v>
      </c>
    </row>
    <row r="545" spans="5:6">
      <c r="E545"/>
      <c r="F545" s="71" t="s">
        <v>192</v>
      </c>
    </row>
    <row r="546" ht="15.75" spans="5:6">
      <c r="E546"/>
      <c r="F546" s="42" t="s">
        <v>251</v>
      </c>
    </row>
    <row r="547" ht="15.75" spans="5:8">
      <c r="E547"/>
      <c r="F547" s="43" t="s">
        <v>162</v>
      </c>
      <c r="G547" s="44" t="s">
        <v>163</v>
      </c>
      <c r="H547" s="45" t="s">
        <v>164</v>
      </c>
    </row>
    <row r="548" ht="15.75" spans="5:10">
      <c r="E548"/>
      <c r="F548" s="46" t="s">
        <v>290</v>
      </c>
      <c r="G548" s="47">
        <v>62.5</v>
      </c>
      <c r="H548" s="48">
        <v>50</v>
      </c>
      <c r="I548">
        <v>14</v>
      </c>
      <c r="J548">
        <f>G548*I548/1000</f>
        <v>0.875</v>
      </c>
    </row>
    <row r="549" ht="15.75" spans="5:10">
      <c r="E549"/>
      <c r="F549" s="46" t="s">
        <v>252</v>
      </c>
      <c r="G549" s="47">
        <v>40</v>
      </c>
      <c r="H549" s="48">
        <v>30</v>
      </c>
      <c r="I549">
        <v>13</v>
      </c>
      <c r="J549">
        <f t="shared" ref="J549:J553" si="17">G549*I549/1000</f>
        <v>0.52</v>
      </c>
    </row>
    <row r="550" ht="15.75" spans="5:10">
      <c r="E550"/>
      <c r="F550" s="46" t="s">
        <v>258</v>
      </c>
      <c r="G550" s="47">
        <v>15.8</v>
      </c>
      <c r="H550" s="48">
        <v>12.5</v>
      </c>
      <c r="I550">
        <v>16</v>
      </c>
      <c r="J550">
        <f t="shared" si="17"/>
        <v>0.2528</v>
      </c>
    </row>
    <row r="551" ht="15.75" spans="5:10">
      <c r="E551"/>
      <c r="F551" s="46" t="s">
        <v>259</v>
      </c>
      <c r="G551" s="47">
        <v>12</v>
      </c>
      <c r="H551" s="48">
        <v>10</v>
      </c>
      <c r="I551">
        <v>16</v>
      </c>
      <c r="J551">
        <f t="shared" si="17"/>
        <v>0.192</v>
      </c>
    </row>
    <row r="552" ht="15.75" spans="5:10">
      <c r="E552"/>
      <c r="F552" s="46" t="s">
        <v>291</v>
      </c>
      <c r="G552" s="47">
        <v>2.5</v>
      </c>
      <c r="H552" s="48">
        <v>2.5</v>
      </c>
      <c r="I552">
        <v>120</v>
      </c>
      <c r="J552">
        <f t="shared" si="17"/>
        <v>0.3</v>
      </c>
    </row>
    <row r="553" ht="15.75" spans="5:10">
      <c r="E553"/>
      <c r="F553" s="46" t="s">
        <v>249</v>
      </c>
      <c r="G553" s="47">
        <v>5</v>
      </c>
      <c r="H553" s="48">
        <v>5</v>
      </c>
      <c r="I553">
        <v>101.67</v>
      </c>
      <c r="J553">
        <f t="shared" si="17"/>
        <v>0.50835</v>
      </c>
    </row>
    <row r="554" ht="15.75" spans="5:8">
      <c r="E554"/>
      <c r="F554" s="46" t="s">
        <v>292</v>
      </c>
      <c r="G554" s="47">
        <v>200</v>
      </c>
      <c r="H554" s="48">
        <v>200</v>
      </c>
    </row>
    <row r="555" ht="15.75" spans="5:8">
      <c r="E555"/>
      <c r="F555" s="46" t="s">
        <v>262</v>
      </c>
      <c r="G555" s="47">
        <v>200</v>
      </c>
      <c r="H555" s="48">
        <v>200</v>
      </c>
    </row>
    <row r="556" ht="15.75" spans="5:8">
      <c r="E556"/>
      <c r="F556" s="46" t="s">
        <v>170</v>
      </c>
      <c r="G556" s="47">
        <v>200</v>
      </c>
      <c r="H556" s="48">
        <v>200</v>
      </c>
    </row>
    <row r="558" ht="25.5" spans="5:11">
      <c r="E558"/>
      <c r="F558" s="41" t="s">
        <v>332</v>
      </c>
      <c r="K558" s="69">
        <f>J561+J563+J564</f>
        <v>6.3683878</v>
      </c>
    </row>
    <row r="559" ht="15.75" spans="5:6">
      <c r="E559"/>
      <c r="F559" s="42" t="s">
        <v>267</v>
      </c>
    </row>
    <row r="560" ht="15.75" spans="5:8">
      <c r="E560"/>
      <c r="F560" s="43" t="s">
        <v>162</v>
      </c>
      <c r="G560" s="44" t="s">
        <v>163</v>
      </c>
      <c r="H560" s="45" t="s">
        <v>164</v>
      </c>
    </row>
    <row r="561" ht="15.75" spans="5:10">
      <c r="E561"/>
      <c r="F561" s="46" t="s">
        <v>333</v>
      </c>
      <c r="G561" s="47">
        <v>63</v>
      </c>
      <c r="H561" s="48">
        <v>63</v>
      </c>
      <c r="I561">
        <v>40</v>
      </c>
      <c r="J561">
        <f>G561*I561/1000</f>
        <v>2.52</v>
      </c>
    </row>
    <row r="562" ht="15.75" spans="5:8">
      <c r="E562"/>
      <c r="F562" s="46" t="s">
        <v>180</v>
      </c>
      <c r="G562" s="47">
        <v>378</v>
      </c>
      <c r="H562" s="48">
        <v>378</v>
      </c>
    </row>
    <row r="563" ht="15.75" spans="5:10">
      <c r="E563"/>
      <c r="F563" s="46" t="s">
        <v>264</v>
      </c>
      <c r="G563" s="47">
        <v>3.15</v>
      </c>
      <c r="H563" s="48">
        <v>3.15</v>
      </c>
      <c r="I563">
        <v>15</v>
      </c>
      <c r="J563">
        <f>G563*I563/1000</f>
        <v>0.04725</v>
      </c>
    </row>
    <row r="564" ht="15.75" spans="5:10">
      <c r="E564"/>
      <c r="F564" s="46" t="s">
        <v>173</v>
      </c>
      <c r="G564" s="47">
        <v>8.57</v>
      </c>
      <c r="H564" s="48">
        <v>8.57</v>
      </c>
      <c r="I564">
        <v>443.54</v>
      </c>
      <c r="J564">
        <f>G564*I564/1000</f>
        <v>3.8011378</v>
      </c>
    </row>
    <row r="567" ht="25.5" spans="5:11">
      <c r="E567"/>
      <c r="F567" s="41" t="s">
        <v>371</v>
      </c>
      <c r="K567" s="69">
        <f>J575+J590+J591+J595</f>
        <v>22.121625</v>
      </c>
    </row>
    <row r="568" spans="5:6">
      <c r="E568"/>
      <c r="F568" s="50" t="s">
        <v>335</v>
      </c>
    </row>
    <row r="569" spans="5:6">
      <c r="E569"/>
      <c r="F569" s="50" t="s">
        <v>191</v>
      </c>
    </row>
    <row r="571" spans="5:6">
      <c r="E571"/>
      <c r="F571" s="71" t="s">
        <v>192</v>
      </c>
    </row>
    <row r="572" ht="15.75" spans="5:6">
      <c r="E572"/>
      <c r="F572" s="42" t="s">
        <v>272</v>
      </c>
    </row>
    <row r="573" ht="15.75" spans="5:8">
      <c r="E573"/>
      <c r="F573" s="43" t="s">
        <v>162</v>
      </c>
      <c r="G573" s="44" t="s">
        <v>163</v>
      </c>
      <c r="H573" s="45" t="s">
        <v>164</v>
      </c>
    </row>
    <row r="574" ht="15.75" spans="5:8">
      <c r="E574"/>
      <c r="F574" s="46" t="s">
        <v>372</v>
      </c>
      <c r="G574" s="47">
        <v>148</v>
      </c>
      <c r="H574" s="48">
        <v>131</v>
      </c>
    </row>
    <row r="575" ht="15.75" spans="5:11">
      <c r="E575"/>
      <c r="F575" s="46" t="s">
        <v>373</v>
      </c>
      <c r="G575" s="47">
        <v>156</v>
      </c>
      <c r="H575" s="48">
        <v>115</v>
      </c>
      <c r="I575">
        <v>130</v>
      </c>
      <c r="J575">
        <f>G575*I575/1000</f>
        <v>20.28</v>
      </c>
      <c r="K575"/>
    </row>
    <row r="576" ht="15.75" spans="5:11">
      <c r="E576"/>
      <c r="F576" s="46" t="s">
        <v>374</v>
      </c>
      <c r="G576" s="47">
        <v>149</v>
      </c>
      <c r="H576" s="48">
        <v>111</v>
      </c>
      <c r="K576"/>
    </row>
    <row r="577" ht="15.75" spans="5:11">
      <c r="E577"/>
      <c r="F577" s="46" t="s">
        <v>375</v>
      </c>
      <c r="G577" s="47">
        <v>70</v>
      </c>
      <c r="H577" s="48">
        <v>68.1</v>
      </c>
      <c r="K577"/>
    </row>
    <row r="578" ht="15.75" spans="5:11">
      <c r="E578"/>
      <c r="F578" s="72" t="s">
        <v>376</v>
      </c>
      <c r="G578" s="49" t="s">
        <v>172</v>
      </c>
      <c r="H578" s="73">
        <v>50</v>
      </c>
      <c r="K578"/>
    </row>
    <row r="579" ht="15.75" spans="5:11">
      <c r="E579"/>
      <c r="F579" s="46" t="s">
        <v>377</v>
      </c>
      <c r="G579" s="49" t="s">
        <v>172</v>
      </c>
      <c r="H579" s="48">
        <v>50</v>
      </c>
      <c r="K579"/>
    </row>
    <row r="580" ht="15.75" spans="5:11">
      <c r="E580"/>
      <c r="F580" s="46" t="s">
        <v>378</v>
      </c>
      <c r="G580" s="49" t="s">
        <v>172</v>
      </c>
      <c r="H580" s="48">
        <v>50</v>
      </c>
      <c r="K580"/>
    </row>
    <row r="581" ht="15.75" spans="5:11">
      <c r="E581"/>
      <c r="F581" s="46" t="s">
        <v>379</v>
      </c>
      <c r="G581" s="49" t="s">
        <v>172</v>
      </c>
      <c r="H581" s="48">
        <v>50</v>
      </c>
      <c r="K581"/>
    </row>
    <row r="582" ht="15.75" spans="5:11">
      <c r="E582"/>
      <c r="F582" s="72" t="s">
        <v>172</v>
      </c>
      <c r="G582" s="49" t="s">
        <v>172</v>
      </c>
      <c r="H582" s="48">
        <v>50</v>
      </c>
      <c r="K582"/>
    </row>
    <row r="583" ht="25.5" spans="5:11">
      <c r="E583"/>
      <c r="F583" s="41" t="s">
        <v>380</v>
      </c>
      <c r="K583"/>
    </row>
    <row r="584" spans="5:11">
      <c r="E584"/>
      <c r="F584" s="50" t="s">
        <v>266</v>
      </c>
      <c r="K584"/>
    </row>
    <row r="585" spans="5:11">
      <c r="E585"/>
      <c r="F585" s="50" t="s">
        <v>191</v>
      </c>
      <c r="K585"/>
    </row>
    <row r="587" spans="5:11">
      <c r="E587"/>
      <c r="F587" s="71" t="s">
        <v>192</v>
      </c>
      <c r="K587"/>
    </row>
    <row r="588" ht="15.75" spans="5:11">
      <c r="E588"/>
      <c r="F588" s="42" t="s">
        <v>177</v>
      </c>
      <c r="K588"/>
    </row>
    <row r="589" ht="15.75" spans="5:11">
      <c r="E589"/>
      <c r="F589" s="43" t="s">
        <v>162</v>
      </c>
      <c r="G589" s="44" t="s">
        <v>163</v>
      </c>
      <c r="H589" s="45" t="s">
        <v>164</v>
      </c>
      <c r="K589"/>
    </row>
    <row r="590" ht="15.75" spans="5:11">
      <c r="E590"/>
      <c r="F590" s="46" t="s">
        <v>233</v>
      </c>
      <c r="G590" s="47">
        <v>12.5</v>
      </c>
      <c r="H590" s="48">
        <v>12.5</v>
      </c>
      <c r="I590">
        <v>135.75</v>
      </c>
      <c r="J590">
        <f>G590*I590/1000</f>
        <v>1.696875</v>
      </c>
      <c r="K590"/>
    </row>
    <row r="591" ht="15.75" spans="5:10">
      <c r="E591"/>
      <c r="F591" s="46" t="s">
        <v>381</v>
      </c>
      <c r="G591" s="47">
        <v>3.75</v>
      </c>
      <c r="H591" s="48">
        <v>3.75</v>
      </c>
      <c r="I591">
        <v>37</v>
      </c>
      <c r="J591">
        <f>G591*I591/1000</f>
        <v>0.13875</v>
      </c>
    </row>
    <row r="592" ht="15.75" spans="5:8">
      <c r="E592"/>
      <c r="F592" s="46" t="s">
        <v>180</v>
      </c>
      <c r="G592" s="47">
        <v>37.5</v>
      </c>
      <c r="H592" s="48">
        <v>37.5</v>
      </c>
    </row>
    <row r="593" ht="15.75" spans="5:8">
      <c r="E593"/>
      <c r="F593" s="46" t="s">
        <v>382</v>
      </c>
      <c r="G593" s="47">
        <v>37.5</v>
      </c>
      <c r="H593" s="48">
        <v>37.5</v>
      </c>
    </row>
    <row r="594" ht="15.75" spans="5:8">
      <c r="E594"/>
      <c r="F594" s="72" t="s">
        <v>383</v>
      </c>
      <c r="G594" s="49" t="s">
        <v>172</v>
      </c>
      <c r="H594" s="73">
        <v>37.5</v>
      </c>
    </row>
    <row r="595" ht="15.75" spans="5:10">
      <c r="E595"/>
      <c r="F595" s="46" t="s">
        <v>264</v>
      </c>
      <c r="G595" s="47">
        <v>0.4</v>
      </c>
      <c r="H595" s="48">
        <v>0.4</v>
      </c>
      <c r="I595">
        <v>15</v>
      </c>
      <c r="J595">
        <f>G595*I595/1000</f>
        <v>0.006</v>
      </c>
    </row>
    <row r="597" ht="25.5" spans="5:11">
      <c r="E597"/>
      <c r="F597" s="41" t="s">
        <v>346</v>
      </c>
      <c r="K597" s="69">
        <f>J604+J605</f>
        <v>3.916</v>
      </c>
    </row>
    <row r="598" spans="5:6">
      <c r="E598"/>
      <c r="F598" s="50" t="s">
        <v>266</v>
      </c>
    </row>
    <row r="599" spans="5:6">
      <c r="E599"/>
      <c r="F599" s="50" t="s">
        <v>191</v>
      </c>
    </row>
    <row r="601" spans="5:6">
      <c r="E601"/>
      <c r="F601" s="71" t="s">
        <v>192</v>
      </c>
    </row>
    <row r="602" ht="15.75" spans="5:6">
      <c r="E602"/>
      <c r="F602" s="42" t="s">
        <v>161</v>
      </c>
    </row>
    <row r="603" ht="15.75" spans="5:8">
      <c r="E603"/>
      <c r="F603" s="43" t="s">
        <v>162</v>
      </c>
      <c r="G603" s="44" t="s">
        <v>163</v>
      </c>
      <c r="H603" s="45" t="s">
        <v>164</v>
      </c>
    </row>
    <row r="604" ht="15.75" spans="5:10">
      <c r="E604"/>
      <c r="F604" s="46" t="s">
        <v>347</v>
      </c>
      <c r="G604" s="47">
        <v>24</v>
      </c>
      <c r="H604" s="48">
        <v>24</v>
      </c>
      <c r="I604">
        <v>144</v>
      </c>
      <c r="J604">
        <f>G604*I604/1000</f>
        <v>3.456</v>
      </c>
    </row>
    <row r="605" ht="15.75" spans="5:10">
      <c r="E605"/>
      <c r="F605" s="46" t="s">
        <v>183</v>
      </c>
      <c r="G605" s="47">
        <v>10</v>
      </c>
      <c r="H605" s="48">
        <v>10</v>
      </c>
      <c r="I605">
        <v>46</v>
      </c>
      <c r="J605">
        <f>G605*I605/1000</f>
        <v>0.46</v>
      </c>
    </row>
    <row r="606" ht="15.75" spans="5:8">
      <c r="E606"/>
      <c r="F606" s="46" t="s">
        <v>180</v>
      </c>
      <c r="G606" s="47">
        <v>190</v>
      </c>
      <c r="H606" s="48">
        <v>190</v>
      </c>
    </row>
    <row r="609" spans="6:11">
      <c r="F609" s="4" t="s">
        <v>32</v>
      </c>
      <c r="G609">
        <v>60</v>
      </c>
      <c r="I609">
        <v>29.72</v>
      </c>
      <c r="K609" s="69">
        <f>G609*I609/1000</f>
        <v>1.7832</v>
      </c>
    </row>
    <row r="611" spans="6:11">
      <c r="F611" s="4" t="s">
        <v>355</v>
      </c>
      <c r="G611">
        <v>150</v>
      </c>
      <c r="I611">
        <v>130</v>
      </c>
      <c r="K611" s="69">
        <f>G611*I611/1000</f>
        <v>19.5</v>
      </c>
    </row>
    <row r="613" s="3" customFormat="1" spans="5:11">
      <c r="E613" s="159"/>
      <c r="F613" s="159" t="s">
        <v>235</v>
      </c>
      <c r="K613" s="143">
        <f>K620+K629+K638+K643+K651+K667+K675+K690+K698+K700</f>
        <v>80.067493</v>
      </c>
    </row>
    <row r="615" ht="18.75" spans="6:11">
      <c r="F615" s="180" t="s">
        <v>236</v>
      </c>
      <c r="G615" s="161"/>
      <c r="H615" s="161"/>
      <c r="I615" s="62"/>
      <c r="J615" s="22"/>
      <c r="K615" s="182"/>
    </row>
    <row r="616" spans="6:11">
      <c r="F616" s="162" t="s">
        <v>220</v>
      </c>
      <c r="G616" s="161"/>
      <c r="H616" s="161"/>
      <c r="I616" s="62"/>
      <c r="J616" s="22"/>
      <c r="K616" s="182"/>
    </row>
    <row r="617" spans="6:11">
      <c r="F617" s="162" t="s">
        <v>191</v>
      </c>
      <c r="G617" s="161"/>
      <c r="H617" s="161"/>
      <c r="I617" s="62"/>
      <c r="J617" s="22"/>
      <c r="K617" s="182"/>
    </row>
    <row r="618" spans="6:11">
      <c r="F618" s="37"/>
      <c r="G618" s="161"/>
      <c r="H618" s="161"/>
      <c r="I618" s="62"/>
      <c r="J618" s="22"/>
      <c r="K618" s="182"/>
    </row>
    <row r="619" spans="6:11">
      <c r="F619" s="163" t="s">
        <v>192</v>
      </c>
      <c r="G619" s="161"/>
      <c r="H619" s="161"/>
      <c r="I619" s="62"/>
      <c r="J619" s="22"/>
      <c r="K619" s="177"/>
    </row>
    <row r="620" ht="16.5" spans="6:11">
      <c r="F620" s="164" t="s">
        <v>161</v>
      </c>
      <c r="G620" s="161"/>
      <c r="H620" s="161"/>
      <c r="I620" s="62"/>
      <c r="J620" s="22"/>
      <c r="K620" s="176">
        <f>J622+J624+J625+J627</f>
        <v>8.64018</v>
      </c>
    </row>
    <row r="621" ht="27.75" spans="6:11">
      <c r="F621" s="165" t="s">
        <v>162</v>
      </c>
      <c r="G621" s="166" t="s">
        <v>163</v>
      </c>
      <c r="H621" s="167" t="s">
        <v>164</v>
      </c>
      <c r="I621" s="62"/>
      <c r="J621" s="22"/>
      <c r="K621" s="178"/>
    </row>
    <row r="622" ht="15.75" spans="6:11">
      <c r="F622" s="168" t="s">
        <v>237</v>
      </c>
      <c r="G622" s="169">
        <v>40</v>
      </c>
      <c r="H622" s="170">
        <v>40</v>
      </c>
      <c r="I622" s="62">
        <v>26.04</v>
      </c>
      <c r="J622" s="67">
        <f>G622*I622/1000</f>
        <v>1.0416</v>
      </c>
      <c r="K622" s="178"/>
    </row>
    <row r="623" ht="15.75" spans="5:11">
      <c r="E623"/>
      <c r="F623" s="168" t="s">
        <v>180</v>
      </c>
      <c r="G623" s="169">
        <v>56</v>
      </c>
      <c r="H623" s="170">
        <v>56</v>
      </c>
      <c r="I623" s="62"/>
      <c r="J623" s="197"/>
      <c r="K623" s="178"/>
    </row>
    <row r="624" ht="15.75" spans="5:11">
      <c r="E624"/>
      <c r="F624" s="168" t="s">
        <v>169</v>
      </c>
      <c r="G624" s="169">
        <v>112</v>
      </c>
      <c r="H624" s="170">
        <v>112</v>
      </c>
      <c r="I624" s="62">
        <v>45.99</v>
      </c>
      <c r="J624" s="67">
        <f>G624*I624/1000</f>
        <v>5.15088</v>
      </c>
      <c r="K624" s="178"/>
    </row>
    <row r="625" ht="15.75" spans="5:11">
      <c r="E625"/>
      <c r="F625" s="168" t="s">
        <v>183</v>
      </c>
      <c r="G625" s="169">
        <v>5</v>
      </c>
      <c r="H625" s="170">
        <v>5</v>
      </c>
      <c r="I625" s="62">
        <v>46</v>
      </c>
      <c r="J625" s="67">
        <f>G625*I625/1000</f>
        <v>0.23</v>
      </c>
      <c r="K625" s="178"/>
    </row>
    <row r="626" ht="15.75" spans="5:11">
      <c r="E626"/>
      <c r="F626" s="171" t="s">
        <v>238</v>
      </c>
      <c r="G626" s="172" t="s">
        <v>172</v>
      </c>
      <c r="H626" s="173">
        <v>192</v>
      </c>
      <c r="I626" s="62"/>
      <c r="J626" s="197"/>
      <c r="K626" s="178"/>
    </row>
    <row r="627" ht="15.75" spans="5:11">
      <c r="E627"/>
      <c r="F627" s="168" t="s">
        <v>173</v>
      </c>
      <c r="G627" s="169">
        <v>5</v>
      </c>
      <c r="H627" s="170">
        <v>5</v>
      </c>
      <c r="I627" s="62">
        <v>443.54</v>
      </c>
      <c r="J627" s="67">
        <f>G627*I627/1000</f>
        <v>2.2177</v>
      </c>
      <c r="K627" s="178"/>
    </row>
    <row r="628" spans="5:11">
      <c r="E628"/>
      <c r="F628" s="20"/>
      <c r="I628" s="57"/>
      <c r="K628" s="178"/>
    </row>
    <row r="629" ht="18.75" spans="5:11">
      <c r="E629"/>
      <c r="F629" s="184" t="s">
        <v>181</v>
      </c>
      <c r="G629" s="22"/>
      <c r="H629" s="22"/>
      <c r="I629" s="64"/>
      <c r="J629" s="66"/>
      <c r="K629" s="176">
        <f>J633+J634+J635</f>
        <v>2.075</v>
      </c>
    </row>
    <row r="630" spans="5:11">
      <c r="E630"/>
      <c r="F630" s="23" t="s">
        <v>176</v>
      </c>
      <c r="G630" s="23"/>
      <c r="H630" s="23"/>
      <c r="I630" s="23"/>
      <c r="J630" s="23"/>
      <c r="K630" s="178"/>
    </row>
    <row r="631" ht="16.5" spans="5:11">
      <c r="E631"/>
      <c r="F631" s="24" t="s">
        <v>161</v>
      </c>
      <c r="G631" s="22"/>
      <c r="H631" s="22"/>
      <c r="I631" s="64"/>
      <c r="J631" s="65"/>
      <c r="K631" s="178"/>
    </row>
    <row r="632" ht="26.25" spans="5:11">
      <c r="E632"/>
      <c r="F632" s="25" t="s">
        <v>162</v>
      </c>
      <c r="G632" s="26" t="s">
        <v>163</v>
      </c>
      <c r="H632" s="27" t="s">
        <v>164</v>
      </c>
      <c r="I632" s="64"/>
      <c r="J632" s="65"/>
      <c r="K632" s="178"/>
    </row>
    <row r="633" ht="15.75" spans="5:11">
      <c r="E633"/>
      <c r="F633" s="28" t="s">
        <v>178</v>
      </c>
      <c r="G633" s="29">
        <v>0.5</v>
      </c>
      <c r="H633" s="30">
        <v>0.5</v>
      </c>
      <c r="I633" s="64" t="s">
        <v>179</v>
      </c>
      <c r="J633" s="66">
        <f>G633*I633/1000</f>
        <v>0.23</v>
      </c>
      <c r="K633" s="178"/>
    </row>
    <row r="634" ht="15.75" spans="5:11">
      <c r="E634"/>
      <c r="F634" s="28" t="s">
        <v>183</v>
      </c>
      <c r="G634" s="29">
        <v>13.5</v>
      </c>
      <c r="H634" s="30">
        <v>13.5</v>
      </c>
      <c r="I634" s="64" t="s">
        <v>184</v>
      </c>
      <c r="J634" s="66">
        <f>G634*I634/1000</f>
        <v>0.621</v>
      </c>
      <c r="K634" s="178"/>
    </row>
    <row r="635" ht="15.75" spans="5:11">
      <c r="E635"/>
      <c r="F635" s="28" t="s">
        <v>185</v>
      </c>
      <c r="G635" s="29">
        <v>7.2</v>
      </c>
      <c r="H635" s="30">
        <v>6.3</v>
      </c>
      <c r="I635" s="64" t="s">
        <v>243</v>
      </c>
      <c r="J635" s="66">
        <f>G635*I635/1000</f>
        <v>1.224</v>
      </c>
      <c r="K635" s="178"/>
    </row>
    <row r="636" ht="15.75" spans="5:11">
      <c r="E636"/>
      <c r="F636" s="28" t="s">
        <v>180</v>
      </c>
      <c r="G636" s="29">
        <v>135</v>
      </c>
      <c r="H636" s="30">
        <v>135</v>
      </c>
      <c r="I636" s="64"/>
      <c r="J636" s="65"/>
      <c r="K636" s="178"/>
    </row>
    <row r="637" spans="5:11">
      <c r="E637"/>
      <c r="F637" s="96"/>
      <c r="G637" s="97"/>
      <c r="H637" s="97"/>
      <c r="I637" s="106"/>
      <c r="J637" s="65"/>
      <c r="K637" s="178"/>
    </row>
    <row r="638" spans="5:11">
      <c r="E638"/>
      <c r="F638" s="174" t="s">
        <v>348</v>
      </c>
      <c r="G638" s="97"/>
      <c r="H638" s="97"/>
      <c r="I638" s="106"/>
      <c r="J638" s="65"/>
      <c r="K638" s="176">
        <f>J639+J640+J641</f>
        <v>9.8543</v>
      </c>
    </row>
    <row r="639" spans="5:11">
      <c r="E639"/>
      <c r="F639" s="96" t="s">
        <v>203</v>
      </c>
      <c r="G639" s="36">
        <v>30</v>
      </c>
      <c r="H639" s="97">
        <v>30</v>
      </c>
      <c r="I639" s="106" t="s">
        <v>204</v>
      </c>
      <c r="J639" s="67">
        <f>G639*I639/1000</f>
        <v>1.4766</v>
      </c>
      <c r="K639" s="178"/>
    </row>
    <row r="640" spans="5:11">
      <c r="E640"/>
      <c r="F640" s="96" t="s">
        <v>214</v>
      </c>
      <c r="G640" s="65">
        <v>5</v>
      </c>
      <c r="H640" s="97">
        <v>5</v>
      </c>
      <c r="I640" s="106" t="s">
        <v>349</v>
      </c>
      <c r="J640" s="67">
        <f>G640*I640/1000</f>
        <v>2.2177</v>
      </c>
      <c r="K640" s="178"/>
    </row>
    <row r="641" spans="5:11">
      <c r="E641"/>
      <c r="F641" s="96" t="s">
        <v>216</v>
      </c>
      <c r="G641" s="65">
        <v>16</v>
      </c>
      <c r="H641" s="97">
        <v>15</v>
      </c>
      <c r="I641" s="106" t="s">
        <v>217</v>
      </c>
      <c r="J641" s="67">
        <f>G641*I641/1000</f>
        <v>6.16</v>
      </c>
      <c r="K641" s="178"/>
    </row>
    <row r="642" spans="5:11">
      <c r="E642"/>
      <c r="F642" s="20"/>
      <c r="K642" s="198"/>
    </row>
    <row r="643" ht="16.5" spans="5:11">
      <c r="E643"/>
      <c r="F643" s="39" t="s">
        <v>244</v>
      </c>
      <c r="K643" s="69">
        <f>J645+J646+J648+J649</f>
        <v>10.91782</v>
      </c>
    </row>
    <row r="644" ht="27.75" spans="5:8">
      <c r="E644"/>
      <c r="F644" s="77" t="s">
        <v>162</v>
      </c>
      <c r="G644" s="12" t="s">
        <v>163</v>
      </c>
      <c r="H644" s="13" t="s">
        <v>164</v>
      </c>
    </row>
    <row r="645" ht="15.75" spans="5:10">
      <c r="E645"/>
      <c r="F645" s="46" t="s">
        <v>245</v>
      </c>
      <c r="G645" s="15">
        <v>56.5</v>
      </c>
      <c r="H645" s="16">
        <v>48</v>
      </c>
      <c r="I645">
        <v>128</v>
      </c>
      <c r="J645">
        <f>G645*I645/1000</f>
        <v>7.232</v>
      </c>
    </row>
    <row r="646" ht="15.75" spans="5:10">
      <c r="E646"/>
      <c r="F646" s="46" t="s">
        <v>246</v>
      </c>
      <c r="G646" s="15">
        <v>43.8</v>
      </c>
      <c r="H646" s="16">
        <v>35</v>
      </c>
      <c r="I646">
        <v>65</v>
      </c>
      <c r="J646">
        <f t="shared" ref="J646" si="18">G646*I646/1000</f>
        <v>2.847</v>
      </c>
    </row>
    <row r="647" ht="15.75" spans="5:8">
      <c r="E647"/>
      <c r="F647" s="46" t="s">
        <v>247</v>
      </c>
      <c r="G647" s="15">
        <v>15</v>
      </c>
      <c r="H647" s="16">
        <v>12</v>
      </c>
    </row>
    <row r="648" ht="15.75" spans="5:10">
      <c r="E648"/>
      <c r="F648" s="46" t="s">
        <v>248</v>
      </c>
      <c r="G648" s="15">
        <v>14.3</v>
      </c>
      <c r="H648" s="16">
        <v>12</v>
      </c>
      <c r="I648">
        <v>16</v>
      </c>
      <c r="J648">
        <f t="shared" ref="J648:J649" si="19">G648*I648/1000</f>
        <v>0.2288</v>
      </c>
    </row>
    <row r="649" ht="15.75" spans="5:10">
      <c r="E649"/>
      <c r="F649" s="46" t="s">
        <v>249</v>
      </c>
      <c r="G649" s="15">
        <v>6</v>
      </c>
      <c r="H649" s="16">
        <v>6</v>
      </c>
      <c r="I649">
        <v>101.67</v>
      </c>
      <c r="J649">
        <f t="shared" si="19"/>
        <v>0.61002</v>
      </c>
    </row>
    <row r="651" ht="26.25" spans="5:11">
      <c r="E651"/>
      <c r="F651" s="41" t="s">
        <v>384</v>
      </c>
      <c r="K651" s="69">
        <f>J653+J656+J661+J664+J665</f>
        <v>2.271175</v>
      </c>
    </row>
    <row r="652" ht="15.75" spans="5:8">
      <c r="E652"/>
      <c r="F652" s="43" t="s">
        <v>162</v>
      </c>
      <c r="G652" s="44" t="s">
        <v>163</v>
      </c>
      <c r="H652" s="45" t="s">
        <v>164</v>
      </c>
    </row>
    <row r="653" ht="15.75" spans="5:10">
      <c r="E653"/>
      <c r="F653" s="46" t="s">
        <v>318</v>
      </c>
      <c r="G653" s="139">
        <v>2.5</v>
      </c>
      <c r="H653" s="140">
        <v>2.5</v>
      </c>
      <c r="I653">
        <v>101.67</v>
      </c>
      <c r="J653">
        <f>G653*I653/1000</f>
        <v>0.254175</v>
      </c>
    </row>
    <row r="654" ht="15.75" spans="5:8">
      <c r="E654"/>
      <c r="F654" s="46" t="s">
        <v>323</v>
      </c>
      <c r="G654" s="49" t="s">
        <v>172</v>
      </c>
      <c r="H654" s="48">
        <v>175</v>
      </c>
    </row>
    <row r="655" ht="15.75" spans="5:8">
      <c r="E655"/>
      <c r="F655" s="46" t="s">
        <v>170</v>
      </c>
      <c r="G655" s="47">
        <v>175</v>
      </c>
      <c r="H655" s="48">
        <v>175</v>
      </c>
    </row>
    <row r="656" ht="15.75" spans="5:10">
      <c r="E656"/>
      <c r="F656" s="46" t="s">
        <v>252</v>
      </c>
      <c r="G656" s="47">
        <v>100</v>
      </c>
      <c r="H656" s="48">
        <v>75</v>
      </c>
      <c r="I656">
        <v>13</v>
      </c>
      <c r="J656">
        <f t="shared" ref="J656:J665" si="20">G656*I656/1000</f>
        <v>1.3</v>
      </c>
    </row>
    <row r="657" ht="15.75" hidden="1" spans="5:10">
      <c r="E657"/>
      <c r="F657" s="46" t="s">
        <v>324</v>
      </c>
      <c r="G657" s="47">
        <v>10</v>
      </c>
      <c r="H657" s="48">
        <v>10</v>
      </c>
      <c r="J657">
        <f t="shared" si="20"/>
        <v>0</v>
      </c>
    </row>
    <row r="658" ht="15.75" hidden="1" spans="5:10">
      <c r="E658"/>
      <c r="F658" s="46" t="s">
        <v>325</v>
      </c>
      <c r="G658" s="47">
        <v>10</v>
      </c>
      <c r="H658" s="48">
        <v>10</v>
      </c>
      <c r="J658">
        <f t="shared" si="20"/>
        <v>0</v>
      </c>
    </row>
    <row r="659" ht="15.75" hidden="1" spans="5:10">
      <c r="E659"/>
      <c r="F659" s="46" t="s">
        <v>326</v>
      </c>
      <c r="G659" s="47">
        <v>10</v>
      </c>
      <c r="H659" s="48">
        <v>10</v>
      </c>
      <c r="J659">
        <f t="shared" si="20"/>
        <v>0</v>
      </c>
    </row>
    <row r="660" ht="15.75" hidden="1" spans="5:10">
      <c r="E660"/>
      <c r="F660" s="46" t="s">
        <v>327</v>
      </c>
      <c r="G660" s="141">
        <v>44323</v>
      </c>
      <c r="H660" s="142">
        <v>44323</v>
      </c>
      <c r="J660">
        <f t="shared" si="20"/>
        <v>0</v>
      </c>
    </row>
    <row r="661" ht="15.75" spans="5:10">
      <c r="E661"/>
      <c r="F661" s="46" t="s">
        <v>328</v>
      </c>
      <c r="G661" s="47">
        <v>5</v>
      </c>
      <c r="H661" s="48">
        <v>5</v>
      </c>
      <c r="I661">
        <v>65</v>
      </c>
      <c r="J661">
        <f t="shared" si="20"/>
        <v>0.325</v>
      </c>
    </row>
    <row r="662" ht="15.75" hidden="1" spans="5:10">
      <c r="E662"/>
      <c r="F662" s="46" t="s">
        <v>329</v>
      </c>
      <c r="G662" s="47">
        <v>5</v>
      </c>
      <c r="H662" s="48">
        <v>5</v>
      </c>
      <c r="J662">
        <f t="shared" si="20"/>
        <v>0</v>
      </c>
    </row>
    <row r="663" ht="15.75" hidden="1" spans="5:10">
      <c r="E663"/>
      <c r="F663" s="46" t="s">
        <v>330</v>
      </c>
      <c r="G663" s="47">
        <v>5</v>
      </c>
      <c r="H663" s="48">
        <v>5</v>
      </c>
      <c r="J663">
        <f t="shared" si="20"/>
        <v>0</v>
      </c>
    </row>
    <row r="664" ht="15.75" spans="5:10">
      <c r="E664"/>
      <c r="F664" s="46" t="s">
        <v>331</v>
      </c>
      <c r="G664" s="139">
        <v>12.5</v>
      </c>
      <c r="H664" s="48">
        <v>10</v>
      </c>
      <c r="I664">
        <v>16</v>
      </c>
      <c r="J664">
        <f t="shared" si="20"/>
        <v>0.2</v>
      </c>
    </row>
    <row r="665" ht="15.75" spans="5:10">
      <c r="E665"/>
      <c r="F665" s="46" t="s">
        <v>259</v>
      </c>
      <c r="G665" s="47">
        <v>12</v>
      </c>
      <c r="H665" s="48">
        <v>10</v>
      </c>
      <c r="I665">
        <v>16</v>
      </c>
      <c r="J665">
        <f t="shared" si="20"/>
        <v>0.192</v>
      </c>
    </row>
    <row r="667" ht="26.25" spans="5:11">
      <c r="E667"/>
      <c r="F667" s="41" t="s">
        <v>350</v>
      </c>
      <c r="K667" s="69">
        <f>J669+J670+J673</f>
        <v>6.765418</v>
      </c>
    </row>
    <row r="668" ht="15.75" spans="5:8">
      <c r="E668"/>
      <c r="F668" s="43" t="s">
        <v>162</v>
      </c>
      <c r="G668" s="44" t="s">
        <v>163</v>
      </c>
      <c r="H668" s="45" t="s">
        <v>164</v>
      </c>
    </row>
    <row r="669" ht="15.75" spans="5:10">
      <c r="E669"/>
      <c r="F669" s="46" t="s">
        <v>252</v>
      </c>
      <c r="G669" s="47">
        <v>205</v>
      </c>
      <c r="H669" s="48">
        <v>154</v>
      </c>
      <c r="I669">
        <v>13</v>
      </c>
      <c r="J669">
        <f>G669*I669/1000</f>
        <v>2.665</v>
      </c>
    </row>
    <row r="670" ht="15.75" spans="5:10">
      <c r="E670"/>
      <c r="F670" s="46" t="s">
        <v>278</v>
      </c>
      <c r="G670" s="47">
        <v>28.4</v>
      </c>
      <c r="H670" s="48">
        <v>28.4</v>
      </c>
      <c r="I670">
        <v>45.99</v>
      </c>
      <c r="J670">
        <f>G670*I670/1000</f>
        <v>1.306116</v>
      </c>
    </row>
    <row r="671" ht="15.75" spans="5:8">
      <c r="E671"/>
      <c r="F671" s="72" t="s">
        <v>351</v>
      </c>
      <c r="G671" s="49" t="s">
        <v>172</v>
      </c>
      <c r="H671" s="73">
        <v>27</v>
      </c>
    </row>
    <row r="672" ht="24.75" spans="5:8">
      <c r="E672"/>
      <c r="F672" s="72" t="s">
        <v>352</v>
      </c>
      <c r="G672" s="49" t="s">
        <v>172</v>
      </c>
      <c r="H672" s="130" t="s">
        <v>172</v>
      </c>
    </row>
    <row r="673" ht="15.75" spans="5:10">
      <c r="E673"/>
      <c r="F673" s="46" t="s">
        <v>173</v>
      </c>
      <c r="G673" s="47">
        <v>6.3</v>
      </c>
      <c r="H673" s="48">
        <v>6.3</v>
      </c>
      <c r="I673">
        <v>443.54</v>
      </c>
      <c r="J673">
        <f>G673*I673/1000</f>
        <v>2.794302</v>
      </c>
    </row>
    <row r="675" ht="28.5" spans="5:11">
      <c r="E675"/>
      <c r="F675" s="133" t="s">
        <v>385</v>
      </c>
      <c r="K675" s="69">
        <f>J684+J685+J686+J687+J688</f>
        <v>21.9338</v>
      </c>
    </row>
    <row r="676" spans="5:6">
      <c r="E676"/>
      <c r="F676" s="134" t="s">
        <v>154</v>
      </c>
    </row>
    <row r="678" spans="5:6">
      <c r="E678"/>
      <c r="F678" s="71" t="s">
        <v>155</v>
      </c>
    </row>
    <row r="679" spans="5:6">
      <c r="E679"/>
      <c r="F679" s="75" t="s">
        <v>156</v>
      </c>
    </row>
    <row r="680" spans="5:6">
      <c r="E680"/>
      <c r="F680" s="75" t="s">
        <v>157</v>
      </c>
    </row>
    <row r="681" spans="5:6">
      <c r="E681"/>
      <c r="F681" s="134" t="s">
        <v>386</v>
      </c>
    </row>
    <row r="682" ht="15.75" spans="5:6">
      <c r="E682"/>
      <c r="F682" s="135" t="s">
        <v>272</v>
      </c>
    </row>
    <row r="683" ht="27.75" spans="5:8">
      <c r="E683"/>
      <c r="F683" s="77" t="s">
        <v>162</v>
      </c>
      <c r="G683" s="12" t="s">
        <v>163</v>
      </c>
      <c r="H683" s="13" t="s">
        <v>164</v>
      </c>
    </row>
    <row r="684" ht="15.75" spans="5:10">
      <c r="E684"/>
      <c r="F684" s="46" t="s">
        <v>354</v>
      </c>
      <c r="G684" s="15">
        <v>150</v>
      </c>
      <c r="H684" s="16">
        <v>75</v>
      </c>
      <c r="I684">
        <v>130</v>
      </c>
      <c r="J684">
        <f>G684*I684/1000</f>
        <v>19.5</v>
      </c>
    </row>
    <row r="685" ht="15.75" spans="5:10">
      <c r="E685"/>
      <c r="F685" s="46" t="s">
        <v>387</v>
      </c>
      <c r="G685" s="15">
        <v>15</v>
      </c>
      <c r="H685" s="16">
        <v>15</v>
      </c>
      <c r="I685">
        <v>41.4</v>
      </c>
      <c r="J685">
        <f t="shared" ref="J685:J688" si="21">G685*I685/1000</f>
        <v>0.621</v>
      </c>
    </row>
    <row r="686" ht="15.75" spans="5:10">
      <c r="E686"/>
      <c r="F686" s="46" t="s">
        <v>167</v>
      </c>
      <c r="G686" s="15">
        <v>6.25</v>
      </c>
      <c r="H686" s="16">
        <v>6.25</v>
      </c>
      <c r="I686">
        <v>5.2</v>
      </c>
      <c r="J686">
        <f>G686/40*I686</f>
        <v>0.8125</v>
      </c>
    </row>
    <row r="687" ht="15.75" spans="6:10">
      <c r="F687" s="46" t="s">
        <v>212</v>
      </c>
      <c r="G687" s="15">
        <v>0.62</v>
      </c>
      <c r="H687" s="16">
        <v>0.62</v>
      </c>
      <c r="I687">
        <v>15</v>
      </c>
      <c r="J687">
        <f t="shared" si="21"/>
        <v>0.0093</v>
      </c>
    </row>
    <row r="688" ht="15.75" spans="6:10">
      <c r="F688" s="46" t="s">
        <v>388</v>
      </c>
      <c r="G688" s="15">
        <v>20</v>
      </c>
      <c r="H688" s="16">
        <v>20</v>
      </c>
      <c r="I688">
        <v>49.55</v>
      </c>
      <c r="J688">
        <f t="shared" si="21"/>
        <v>0.991</v>
      </c>
    </row>
    <row r="690" ht="26.25" spans="6:11">
      <c r="F690" s="41" t="s">
        <v>300</v>
      </c>
      <c r="K690" s="69">
        <f>J692+J693+J695</f>
        <v>2.6266</v>
      </c>
    </row>
    <row r="691" ht="15.75" spans="6:8">
      <c r="F691" s="43" t="s">
        <v>162</v>
      </c>
      <c r="G691" s="44" t="s">
        <v>163</v>
      </c>
      <c r="H691" s="45" t="s">
        <v>164</v>
      </c>
    </row>
    <row r="692" ht="15.75" spans="6:10">
      <c r="F692" s="46" t="s">
        <v>301</v>
      </c>
      <c r="G692" s="47">
        <v>20</v>
      </c>
      <c r="H692" s="48">
        <v>50</v>
      </c>
      <c r="I692">
        <v>93.03</v>
      </c>
      <c r="J692">
        <f>G692*I692/1000</f>
        <v>1.8606</v>
      </c>
    </row>
    <row r="693" ht="15.75" spans="6:10">
      <c r="F693" s="46" t="s">
        <v>183</v>
      </c>
      <c r="G693" s="47">
        <v>16</v>
      </c>
      <c r="H693" s="48">
        <v>16</v>
      </c>
      <c r="I693">
        <v>46</v>
      </c>
      <c r="J693">
        <f>G693*I693/1000</f>
        <v>0.736</v>
      </c>
    </row>
    <row r="694" ht="15.75" spans="6:8">
      <c r="F694" s="72" t="s">
        <v>308</v>
      </c>
      <c r="G694" s="131">
        <v>11</v>
      </c>
      <c r="H694" s="73">
        <v>11</v>
      </c>
    </row>
    <row r="695" ht="15.75" spans="6:10">
      <c r="F695" s="46" t="s">
        <v>309</v>
      </c>
      <c r="G695" s="47">
        <v>0.2</v>
      </c>
      <c r="H695" s="48">
        <v>0.2</v>
      </c>
      <c r="I695">
        <v>150</v>
      </c>
      <c r="J695">
        <f>G695*I695/1000</f>
        <v>0.03</v>
      </c>
    </row>
    <row r="696" ht="15.75" spans="6:8">
      <c r="F696" s="46" t="s">
        <v>180</v>
      </c>
      <c r="G696" s="47">
        <v>203</v>
      </c>
      <c r="H696" s="48">
        <v>203</v>
      </c>
    </row>
    <row r="698" spans="6:11">
      <c r="F698" s="4" t="s">
        <v>32</v>
      </c>
      <c r="G698">
        <v>60</v>
      </c>
      <c r="I698">
        <v>29.72</v>
      </c>
      <c r="K698" s="69">
        <f>G698*I698/1000</f>
        <v>1.7832</v>
      </c>
    </row>
    <row r="700" spans="6:11">
      <c r="F700" s="86" t="s">
        <v>389</v>
      </c>
      <c r="G700">
        <v>120</v>
      </c>
      <c r="I700">
        <v>110</v>
      </c>
      <c r="K700" s="69">
        <f>G700*I700/1000</f>
        <v>13.2</v>
      </c>
    </row>
    <row r="702" s="3" customFormat="1" spans="5:11">
      <c r="E702" s="159"/>
      <c r="F702" s="159" t="s">
        <v>239</v>
      </c>
      <c r="K702" s="143">
        <f>K706+K716+K718+K730+K739+K758+K771+K773+K775</f>
        <v>109.954071</v>
      </c>
    </row>
    <row r="704" ht="29.25" spans="5:11">
      <c r="E704"/>
      <c r="F704" s="9" t="s">
        <v>153</v>
      </c>
      <c r="I704" s="57"/>
      <c r="K704" s="58"/>
    </row>
    <row r="705" ht="16.5" spans="5:11">
      <c r="E705"/>
      <c r="F705" s="10" t="s">
        <v>161</v>
      </c>
      <c r="I705" s="57"/>
      <c r="K705" s="58"/>
    </row>
    <row r="706" ht="27.75" spans="5:11">
      <c r="E706"/>
      <c r="F706" s="11" t="s">
        <v>162</v>
      </c>
      <c r="G706" s="12" t="s">
        <v>163</v>
      </c>
      <c r="H706" s="13" t="s">
        <v>164</v>
      </c>
      <c r="I706" s="59" t="s">
        <v>165</v>
      </c>
      <c r="J706" s="60" t="s">
        <v>166</v>
      </c>
      <c r="K706" s="61">
        <f>J707+J709+J712+J714</f>
        <v>30.955814</v>
      </c>
    </row>
    <row r="707" ht="15.75" spans="5:11">
      <c r="E707"/>
      <c r="F707" s="14" t="s">
        <v>167</v>
      </c>
      <c r="G707" s="15">
        <v>138</v>
      </c>
      <c r="H707" s="16">
        <v>138</v>
      </c>
      <c r="I707" s="62">
        <v>5.2</v>
      </c>
      <c r="J707" s="63">
        <f>G707/40*I707</f>
        <v>17.94</v>
      </c>
      <c r="K707" s="58"/>
    </row>
    <row r="708" ht="15.75" spans="5:11">
      <c r="E708"/>
      <c r="F708" s="14" t="s">
        <v>168</v>
      </c>
      <c r="G708" s="15">
        <v>138</v>
      </c>
      <c r="H708" s="16">
        <v>138</v>
      </c>
      <c r="I708" s="62"/>
      <c r="J708" s="63"/>
      <c r="K708" s="58"/>
    </row>
    <row r="709" ht="15.75" spans="5:11">
      <c r="E709"/>
      <c r="F709" s="14" t="s">
        <v>169</v>
      </c>
      <c r="G709" s="15">
        <v>51.7</v>
      </c>
      <c r="H709" s="16">
        <v>51.7</v>
      </c>
      <c r="I709" s="62">
        <v>45</v>
      </c>
      <c r="J709" s="63">
        <f>G709*I709/1000</f>
        <v>2.3265</v>
      </c>
      <c r="K709" s="58"/>
    </row>
    <row r="710" ht="15.75" spans="5:11">
      <c r="E710"/>
      <c r="F710" s="14" t="s">
        <v>170</v>
      </c>
      <c r="G710" s="15">
        <v>51.7</v>
      </c>
      <c r="H710" s="16">
        <v>51.7</v>
      </c>
      <c r="I710" s="62"/>
      <c r="J710" s="63"/>
      <c r="K710" s="58"/>
    </row>
    <row r="711" ht="15.75" spans="5:11">
      <c r="E711"/>
      <c r="F711" s="17" t="s">
        <v>171</v>
      </c>
      <c r="G711" s="18" t="s">
        <v>172</v>
      </c>
      <c r="H711" s="19">
        <v>190</v>
      </c>
      <c r="I711" s="62"/>
      <c r="J711" s="63"/>
      <c r="K711" s="58"/>
    </row>
    <row r="712" ht="15.75" spans="5:11">
      <c r="E712"/>
      <c r="F712" s="14" t="s">
        <v>173</v>
      </c>
      <c r="G712" s="15">
        <v>6.9</v>
      </c>
      <c r="H712" s="16">
        <v>6.9</v>
      </c>
      <c r="I712" s="62">
        <v>443.54</v>
      </c>
      <c r="J712" s="63">
        <f>G712*I712/1000</f>
        <v>3.060426</v>
      </c>
      <c r="K712" s="58"/>
    </row>
    <row r="713" ht="15.75" spans="5:11">
      <c r="E713"/>
      <c r="F713" s="17" t="s">
        <v>174</v>
      </c>
      <c r="G713" s="18" t="s">
        <v>172</v>
      </c>
      <c r="H713" s="19">
        <v>183</v>
      </c>
      <c r="I713" s="62"/>
      <c r="J713" s="63"/>
      <c r="K713" s="58"/>
    </row>
    <row r="714" ht="15.75" spans="5:11">
      <c r="E714"/>
      <c r="F714" s="14" t="s">
        <v>173</v>
      </c>
      <c r="G714" s="15">
        <v>17.2</v>
      </c>
      <c r="H714" s="16">
        <v>17.2</v>
      </c>
      <c r="I714" s="62">
        <v>443.54</v>
      </c>
      <c r="J714" s="63">
        <f>G714*I714/1000</f>
        <v>7.628888</v>
      </c>
      <c r="K714" s="58"/>
    </row>
    <row r="716" spans="5:11">
      <c r="E716"/>
      <c r="F716" s="37" t="s">
        <v>51</v>
      </c>
      <c r="G716" s="38">
        <v>40</v>
      </c>
      <c r="H716" s="38">
        <v>40</v>
      </c>
      <c r="I716" s="64" t="s">
        <v>187</v>
      </c>
      <c r="J716" s="66">
        <f>G716*I716/1000</f>
        <v>1.656</v>
      </c>
      <c r="K716" s="61">
        <f>J716</f>
        <v>1.656</v>
      </c>
    </row>
    <row r="718" ht="21" spans="5:11">
      <c r="E718"/>
      <c r="F718" s="89" t="s">
        <v>175</v>
      </c>
      <c r="G718" s="22"/>
      <c r="H718" s="22"/>
      <c r="I718" s="106"/>
      <c r="J718" s="66"/>
      <c r="K718" s="61">
        <f>J725+J727</f>
        <v>0.851</v>
      </c>
    </row>
    <row r="719" spans="5:11">
      <c r="E719"/>
      <c r="F719" s="90" t="s">
        <v>191</v>
      </c>
      <c r="G719" s="22"/>
      <c r="H719" s="22"/>
      <c r="I719" s="106"/>
      <c r="J719" s="65"/>
      <c r="K719" s="58"/>
    </row>
    <row r="720" spans="5:11">
      <c r="E720"/>
      <c r="F720" s="91"/>
      <c r="G720" s="22"/>
      <c r="H720" s="22"/>
      <c r="I720" s="106"/>
      <c r="J720" s="65"/>
      <c r="K720" s="58"/>
    </row>
    <row r="721" spans="5:11">
      <c r="E721"/>
      <c r="F721" s="92" t="s">
        <v>192</v>
      </c>
      <c r="G721" s="22"/>
      <c r="H721" s="22"/>
      <c r="I721" s="106"/>
      <c r="J721" s="65"/>
      <c r="K721" s="58"/>
    </row>
    <row r="722" ht="18.75" customHeight="1" spans="5:11">
      <c r="E722"/>
      <c r="F722" s="93" t="s">
        <v>200</v>
      </c>
      <c r="G722" s="22"/>
      <c r="H722" s="22"/>
      <c r="I722" s="106"/>
      <c r="J722" s="65"/>
      <c r="K722" s="58"/>
    </row>
    <row r="723" ht="15.75" spans="5:11">
      <c r="E723"/>
      <c r="F723" s="24" t="s">
        <v>177</v>
      </c>
      <c r="G723" s="22"/>
      <c r="H723" s="22"/>
      <c r="I723" s="106"/>
      <c r="J723" s="65"/>
      <c r="K723" s="58"/>
    </row>
    <row r="724" ht="25.5" spans="5:11">
      <c r="E724"/>
      <c r="F724" s="94" t="s">
        <v>162</v>
      </c>
      <c r="G724" s="95" t="s">
        <v>163</v>
      </c>
      <c r="H724" s="95" t="s">
        <v>164</v>
      </c>
      <c r="I724" s="106"/>
      <c r="J724" s="65"/>
      <c r="K724" s="58"/>
    </row>
    <row r="725" spans="5:11">
      <c r="E725"/>
      <c r="F725" s="96" t="s">
        <v>178</v>
      </c>
      <c r="G725" s="97">
        <v>0.5</v>
      </c>
      <c r="H725" s="97">
        <v>0.5</v>
      </c>
      <c r="I725" s="106" t="s">
        <v>179</v>
      </c>
      <c r="J725" s="66">
        <f>G725*I725/1000</f>
        <v>0.23</v>
      </c>
      <c r="K725" s="58"/>
    </row>
    <row r="726" spans="5:11">
      <c r="E726"/>
      <c r="F726" s="96" t="s">
        <v>180</v>
      </c>
      <c r="G726" s="97">
        <v>54</v>
      </c>
      <c r="H726" s="97">
        <v>54</v>
      </c>
      <c r="I726" s="106"/>
      <c r="J726" s="65"/>
      <c r="K726" s="58"/>
    </row>
    <row r="727" spans="5:11">
      <c r="E727"/>
      <c r="F727" s="96" t="s">
        <v>183</v>
      </c>
      <c r="G727" s="97">
        <v>13.5</v>
      </c>
      <c r="H727" s="97">
        <v>13.5</v>
      </c>
      <c r="I727" s="106" t="s">
        <v>184</v>
      </c>
      <c r="J727" s="66">
        <f>G727*I727/1000</f>
        <v>0.621</v>
      </c>
      <c r="K727" s="58"/>
    </row>
    <row r="728" spans="5:11">
      <c r="E728"/>
      <c r="F728" s="96" t="s">
        <v>180</v>
      </c>
      <c r="G728" s="97">
        <v>135</v>
      </c>
      <c r="H728" s="97">
        <v>135</v>
      </c>
      <c r="I728" s="106"/>
      <c r="J728" s="65"/>
      <c r="K728" s="58"/>
    </row>
    <row r="730" ht="17.25" spans="5:11">
      <c r="E730"/>
      <c r="F730" s="114" t="s">
        <v>283</v>
      </c>
      <c r="G730" s="115"/>
      <c r="H730" s="115"/>
      <c r="K730" s="69">
        <f>J735+J736</f>
        <v>10.971</v>
      </c>
    </row>
    <row r="731" spans="5:8">
      <c r="E731"/>
      <c r="F731" s="116"/>
      <c r="G731" s="115"/>
      <c r="H731" s="115"/>
    </row>
    <row r="732" ht="15.75" spans="5:8">
      <c r="E732"/>
      <c r="F732" s="117"/>
      <c r="G732" s="118" t="s">
        <v>284</v>
      </c>
      <c r="H732" s="118"/>
    </row>
    <row r="733" ht="15.75" spans="5:8">
      <c r="E733"/>
      <c r="F733" s="119"/>
      <c r="G733" s="118" t="s">
        <v>285</v>
      </c>
      <c r="H733" s="118"/>
    </row>
    <row r="734" ht="31.5" spans="5:8">
      <c r="E734"/>
      <c r="F734" s="117" t="s">
        <v>286</v>
      </c>
      <c r="G734" s="120" t="s">
        <v>163</v>
      </c>
      <c r="H734" s="120" t="s">
        <v>164</v>
      </c>
    </row>
    <row r="735" ht="15.75" spans="5:10">
      <c r="E735"/>
      <c r="F735" s="117" t="s">
        <v>287</v>
      </c>
      <c r="G735" s="118">
        <v>59</v>
      </c>
      <c r="H735" s="118">
        <v>50</v>
      </c>
      <c r="I735">
        <v>128</v>
      </c>
      <c r="J735">
        <f>G735*I735/1000</f>
        <v>7.552</v>
      </c>
    </row>
    <row r="736" ht="15.75" spans="5:10">
      <c r="E736"/>
      <c r="F736" s="117" t="s">
        <v>288</v>
      </c>
      <c r="G736" s="118">
        <v>52.6</v>
      </c>
      <c r="H736" s="118">
        <v>50</v>
      </c>
      <c r="I736">
        <v>65</v>
      </c>
      <c r="J736">
        <f>G736*I736/1000</f>
        <v>3.419</v>
      </c>
    </row>
    <row r="737" ht="15.75" spans="5:8">
      <c r="E737"/>
      <c r="F737" s="117" t="s">
        <v>289</v>
      </c>
      <c r="G737" s="249"/>
      <c r="H737" s="118">
        <v>100</v>
      </c>
    </row>
    <row r="739" ht="25.5" spans="5:11">
      <c r="E739"/>
      <c r="F739" s="41" t="s">
        <v>250</v>
      </c>
      <c r="K739" s="69">
        <f>J742+J745+J748+J749+J750+J755+J756</f>
        <v>2.057675</v>
      </c>
    </row>
    <row r="740" ht="15.75" spans="5:6">
      <c r="E740"/>
      <c r="F740" s="42" t="s">
        <v>251</v>
      </c>
    </row>
    <row r="741" ht="15.75" spans="5:8">
      <c r="E741"/>
      <c r="F741" s="43" t="s">
        <v>162</v>
      </c>
      <c r="G741" s="44" t="s">
        <v>163</v>
      </c>
      <c r="H741" s="45" t="s">
        <v>164</v>
      </c>
    </row>
    <row r="742" ht="15.75" spans="5:10">
      <c r="E742"/>
      <c r="F742" s="46" t="s">
        <v>252</v>
      </c>
      <c r="G742" s="47">
        <v>100</v>
      </c>
      <c r="H742" s="48">
        <v>75</v>
      </c>
      <c r="I742">
        <v>13</v>
      </c>
      <c r="J742">
        <f>G742*I742/1000</f>
        <v>1.3</v>
      </c>
    </row>
    <row r="743" ht="15.75" hidden="1" spans="5:8">
      <c r="E743"/>
      <c r="F743" s="46" t="s">
        <v>253</v>
      </c>
      <c r="G743" s="47">
        <v>2</v>
      </c>
      <c r="H743" s="48">
        <v>2</v>
      </c>
    </row>
    <row r="744" ht="15.75" hidden="1" spans="5:8">
      <c r="E744"/>
      <c r="F744" s="46" t="s">
        <v>254</v>
      </c>
      <c r="G744" s="47">
        <v>2</v>
      </c>
      <c r="H744" s="48">
        <v>2</v>
      </c>
    </row>
    <row r="745" ht="15.75" spans="5:10">
      <c r="E745"/>
      <c r="F745" s="46" t="s">
        <v>255</v>
      </c>
      <c r="G745" s="47">
        <v>2</v>
      </c>
      <c r="H745" s="48">
        <v>2</v>
      </c>
      <c r="I745">
        <v>40</v>
      </c>
      <c r="J745">
        <f>G745*I745/1000</f>
        <v>0.08</v>
      </c>
    </row>
    <row r="746" ht="15.75" hidden="1" spans="5:8">
      <c r="E746"/>
      <c r="F746" s="46" t="s">
        <v>256</v>
      </c>
      <c r="G746" s="49" t="s">
        <v>172</v>
      </c>
      <c r="H746" s="48">
        <v>2</v>
      </c>
    </row>
    <row r="747" ht="15.75" hidden="1" spans="5:8">
      <c r="E747"/>
      <c r="F747" s="46" t="s">
        <v>257</v>
      </c>
      <c r="G747" s="47">
        <v>2</v>
      </c>
      <c r="H747" s="48">
        <v>2</v>
      </c>
    </row>
    <row r="748" ht="15.75" spans="5:10">
      <c r="E748"/>
      <c r="F748" s="46" t="s">
        <v>258</v>
      </c>
      <c r="G748" s="47">
        <v>12.5</v>
      </c>
      <c r="H748" s="48">
        <v>10</v>
      </c>
      <c r="I748">
        <v>16</v>
      </c>
      <c r="J748">
        <f>G748*I748/1000</f>
        <v>0.2</v>
      </c>
    </row>
    <row r="749" ht="15.75" spans="5:10">
      <c r="E749"/>
      <c r="F749" s="46" t="s">
        <v>259</v>
      </c>
      <c r="G749" s="47">
        <v>12</v>
      </c>
      <c r="H749" s="48">
        <v>10</v>
      </c>
      <c r="I749">
        <v>16</v>
      </c>
      <c r="J749">
        <f>G749*I749/1000</f>
        <v>0.192</v>
      </c>
    </row>
    <row r="750" ht="15.75" spans="5:10">
      <c r="E750"/>
      <c r="F750" s="46" t="s">
        <v>249</v>
      </c>
      <c r="G750" s="47">
        <v>2.5</v>
      </c>
      <c r="H750" s="48">
        <v>2.5</v>
      </c>
      <c r="I750">
        <v>101.67</v>
      </c>
      <c r="J750">
        <f>G750*I750/1000</f>
        <v>0.254175</v>
      </c>
    </row>
    <row r="751" ht="15.75" hidden="1" spans="6:8">
      <c r="F751" s="46" t="s">
        <v>260</v>
      </c>
      <c r="G751" s="49" t="s">
        <v>172</v>
      </c>
      <c r="H751" s="48">
        <v>175</v>
      </c>
    </row>
    <row r="752" ht="15.75" hidden="1" spans="6:8">
      <c r="F752" s="46" t="s">
        <v>261</v>
      </c>
      <c r="G752" s="47">
        <v>175</v>
      </c>
      <c r="H752" s="48">
        <v>175</v>
      </c>
    </row>
    <row r="753" ht="15.75" hidden="1" spans="6:8">
      <c r="F753" s="46" t="s">
        <v>262</v>
      </c>
      <c r="G753" s="47">
        <v>175</v>
      </c>
      <c r="H753" s="48">
        <v>175</v>
      </c>
    </row>
    <row r="754" ht="15.75" hidden="1" spans="6:8">
      <c r="F754" s="46" t="s">
        <v>170</v>
      </c>
      <c r="G754" s="47">
        <v>175</v>
      </c>
      <c r="H754" s="48">
        <v>175</v>
      </c>
    </row>
    <row r="755" ht="15.75" spans="6:10">
      <c r="F755" s="46" t="s">
        <v>263</v>
      </c>
      <c r="G755" s="47">
        <v>0.01</v>
      </c>
      <c r="H755" s="48">
        <v>0.01</v>
      </c>
      <c r="I755" s="70">
        <v>900</v>
      </c>
      <c r="J755">
        <f>G755*I755/1000</f>
        <v>0.009</v>
      </c>
    </row>
    <row r="756" ht="15.75" spans="6:10">
      <c r="F756" s="46" t="s">
        <v>264</v>
      </c>
      <c r="G756" s="47">
        <v>1.5</v>
      </c>
      <c r="H756" s="48">
        <v>1.5</v>
      </c>
      <c r="I756">
        <v>15</v>
      </c>
      <c r="J756">
        <f>G756*I756/1000</f>
        <v>0.0225</v>
      </c>
    </row>
    <row r="758" ht="16.5" spans="5:11">
      <c r="E758" s="123" t="s">
        <v>293</v>
      </c>
      <c r="F758" s="116"/>
      <c r="G758" s="115"/>
      <c r="H758" s="115"/>
      <c r="K758" s="69">
        <f>J761+J762+J764+J765+J766+J767+J768</f>
        <v>32.179382</v>
      </c>
    </row>
    <row r="759" spans="5:8">
      <c r="E759" s="124"/>
      <c r="F759" s="125" t="s">
        <v>162</v>
      </c>
      <c r="G759" s="126" t="s">
        <v>163</v>
      </c>
      <c r="H759" s="126" t="s">
        <v>164</v>
      </c>
    </row>
    <row r="760" spans="5:8">
      <c r="E760" s="124"/>
      <c r="F760" s="127" t="s">
        <v>294</v>
      </c>
      <c r="G760" s="126">
        <v>196.6</v>
      </c>
      <c r="H760" s="126">
        <v>174.6</v>
      </c>
    </row>
    <row r="761" spans="5:10">
      <c r="E761" s="124"/>
      <c r="F761" s="127" t="s">
        <v>295</v>
      </c>
      <c r="G761" s="126">
        <v>207.4</v>
      </c>
      <c r="H761" s="126">
        <v>153.4</v>
      </c>
      <c r="I761">
        <v>130</v>
      </c>
      <c r="J761">
        <f>G761*I761/1000</f>
        <v>26.962</v>
      </c>
    </row>
    <row r="762" spans="5:10">
      <c r="E762" s="124"/>
      <c r="F762" s="127" t="s">
        <v>249</v>
      </c>
      <c r="G762" s="126">
        <v>4</v>
      </c>
      <c r="H762" s="126">
        <v>4</v>
      </c>
      <c r="I762">
        <v>101.67</v>
      </c>
      <c r="J762">
        <f t="shared" ref="J762" si="22">G762*I762/1000</f>
        <v>0.40668</v>
      </c>
    </row>
    <row r="763" spans="5:8">
      <c r="E763" s="124"/>
      <c r="F763" s="128" t="s">
        <v>296</v>
      </c>
      <c r="G763" s="126" t="s">
        <v>172</v>
      </c>
      <c r="H763" s="126">
        <v>66.6</v>
      </c>
    </row>
    <row r="764" spans="5:10">
      <c r="E764" s="124"/>
      <c r="F764" s="127" t="s">
        <v>259</v>
      </c>
      <c r="G764" s="126">
        <v>12.6</v>
      </c>
      <c r="H764" s="126">
        <v>10.6</v>
      </c>
      <c r="I764">
        <v>16</v>
      </c>
      <c r="J764">
        <f t="shared" ref="J764:J768" si="23">G764*I764/1000</f>
        <v>0.2016</v>
      </c>
    </row>
    <row r="765" spans="5:10">
      <c r="E765" s="124"/>
      <c r="F765" s="127" t="s">
        <v>258</v>
      </c>
      <c r="G765" s="126">
        <v>13.4</v>
      </c>
      <c r="H765" s="126">
        <v>10.6</v>
      </c>
      <c r="I765">
        <v>16</v>
      </c>
      <c r="J765">
        <f t="shared" si="23"/>
        <v>0.2144</v>
      </c>
    </row>
    <row r="766" spans="5:10">
      <c r="E766" s="127" t="s">
        <v>297</v>
      </c>
      <c r="F766" s="127"/>
      <c r="G766" s="126">
        <v>46.6</v>
      </c>
      <c r="H766" s="126">
        <v>46.6</v>
      </c>
      <c r="I766">
        <v>65</v>
      </c>
      <c r="J766">
        <f t="shared" si="23"/>
        <v>3.029</v>
      </c>
    </row>
    <row r="767" spans="5:10">
      <c r="E767" s="127" t="s">
        <v>249</v>
      </c>
      <c r="F767" s="127"/>
      <c r="G767" s="126">
        <v>10.6</v>
      </c>
      <c r="H767" s="126">
        <v>10.6</v>
      </c>
      <c r="I767">
        <v>101.67</v>
      </c>
      <c r="J767">
        <f t="shared" si="23"/>
        <v>1.077702</v>
      </c>
    </row>
    <row r="768" spans="5:10">
      <c r="E768" s="127" t="s">
        <v>298</v>
      </c>
      <c r="F768" s="127"/>
      <c r="G768" s="126">
        <v>2.4</v>
      </c>
      <c r="H768" s="126">
        <v>2.4</v>
      </c>
      <c r="I768">
        <v>120</v>
      </c>
      <c r="J768">
        <f t="shared" si="23"/>
        <v>0.288</v>
      </c>
    </row>
    <row r="769" spans="5:8">
      <c r="E769" s="129" t="s">
        <v>299</v>
      </c>
      <c r="F769" s="129"/>
      <c r="G769" s="126" t="s">
        <v>172</v>
      </c>
      <c r="H769" s="126">
        <v>133.4</v>
      </c>
    </row>
    <row r="771" spans="6:11">
      <c r="F771" s="4" t="s">
        <v>281</v>
      </c>
      <c r="G771" s="52">
        <v>200</v>
      </c>
      <c r="H771" s="52"/>
      <c r="I771">
        <v>50</v>
      </c>
      <c r="K771" s="69">
        <f>G771*I771/1000</f>
        <v>10</v>
      </c>
    </row>
    <row r="773" spans="6:11">
      <c r="F773" s="4" t="s">
        <v>32</v>
      </c>
      <c r="G773">
        <v>60</v>
      </c>
      <c r="I773">
        <v>29.72</v>
      </c>
      <c r="K773" s="69">
        <f>G773*I773/1000</f>
        <v>1.7832</v>
      </c>
    </row>
    <row r="775" spans="6:11">
      <c r="F775" s="4" t="s">
        <v>390</v>
      </c>
      <c r="G775">
        <v>150</v>
      </c>
      <c r="I775">
        <v>130</v>
      </c>
      <c r="K775" s="69">
        <f>G775*I775/1000</f>
        <v>19.5</v>
      </c>
    </row>
    <row r="777" s="3" customFormat="1" spans="5:11">
      <c r="E777" s="159"/>
      <c r="F777" s="159" t="s">
        <v>391</v>
      </c>
      <c r="K777" s="143">
        <f>K779+K800+K802+K804+K819+K831+K854+K868+K870</f>
        <v>80.0741996</v>
      </c>
    </row>
    <row r="779" ht="28.5" spans="6:11">
      <c r="F779" s="133" t="s">
        <v>311</v>
      </c>
      <c r="K779" s="69">
        <f>J789+J790+J791+J793+J794+J795+J796+J798</f>
        <v>9.9668176</v>
      </c>
    </row>
    <row r="780" spans="6:6">
      <c r="F780" s="134" t="s">
        <v>154</v>
      </c>
    </row>
    <row r="782" spans="6:6">
      <c r="F782" s="71" t="s">
        <v>155</v>
      </c>
    </row>
    <row r="783" spans="5:11">
      <c r="E783"/>
      <c r="F783" s="75" t="s">
        <v>156</v>
      </c>
      <c r="K783"/>
    </row>
    <row r="784" spans="5:11">
      <c r="E784"/>
      <c r="F784" s="75" t="s">
        <v>157</v>
      </c>
      <c r="K784"/>
    </row>
    <row r="785" spans="5:11">
      <c r="E785"/>
      <c r="F785" s="134" t="s">
        <v>312</v>
      </c>
      <c r="K785"/>
    </row>
    <row r="786" ht="15.75" spans="5:11">
      <c r="E786"/>
      <c r="F786" s="135" t="s">
        <v>313</v>
      </c>
      <c r="K786"/>
    </row>
    <row r="787" ht="27.75" spans="5:11">
      <c r="E787"/>
      <c r="F787" s="77" t="s">
        <v>162</v>
      </c>
      <c r="G787" s="12" t="s">
        <v>163</v>
      </c>
      <c r="H787" s="13" t="s">
        <v>164</v>
      </c>
      <c r="K787"/>
    </row>
    <row r="788" ht="15.75" spans="5:11">
      <c r="E788"/>
      <c r="F788" s="78" t="s">
        <v>314</v>
      </c>
      <c r="G788" s="18" t="s">
        <v>172</v>
      </c>
      <c r="H788" s="19">
        <v>160</v>
      </c>
      <c r="K788"/>
    </row>
    <row r="789" ht="15.75" spans="5:11">
      <c r="E789"/>
      <c r="F789" s="46" t="s">
        <v>315</v>
      </c>
      <c r="G789" s="15">
        <v>77.3</v>
      </c>
      <c r="H789" s="16">
        <v>77.3</v>
      </c>
      <c r="I789">
        <v>37</v>
      </c>
      <c r="J789">
        <f>G789*I789/1000</f>
        <v>2.8601</v>
      </c>
      <c r="K789"/>
    </row>
    <row r="790" ht="15.75" spans="5:11">
      <c r="E790"/>
      <c r="F790" s="46" t="s">
        <v>167</v>
      </c>
      <c r="G790" s="15">
        <v>3.63</v>
      </c>
      <c r="H790" s="16">
        <v>3.63</v>
      </c>
      <c r="I790">
        <v>5.2</v>
      </c>
      <c r="J790">
        <f>G790/40*I790</f>
        <v>0.4719</v>
      </c>
      <c r="K790"/>
    </row>
    <row r="791" ht="15.75" spans="5:11">
      <c r="E791"/>
      <c r="F791" s="46" t="s">
        <v>316</v>
      </c>
      <c r="G791" s="15">
        <v>77.3</v>
      </c>
      <c r="H791" s="16">
        <v>77.3</v>
      </c>
      <c r="I791">
        <v>45.99</v>
      </c>
      <c r="J791">
        <f t="shared" ref="J791" si="24">G791*I791/1000</f>
        <v>3.555027</v>
      </c>
      <c r="K791"/>
    </row>
    <row r="792" ht="15.75" spans="5:11">
      <c r="E792"/>
      <c r="F792" s="46" t="s">
        <v>170</v>
      </c>
      <c r="G792" s="15">
        <v>77.3</v>
      </c>
      <c r="H792" s="16">
        <v>77.3</v>
      </c>
      <c r="K792"/>
    </row>
    <row r="793" ht="15.75" spans="5:11">
      <c r="E793"/>
      <c r="F793" s="46" t="s">
        <v>317</v>
      </c>
      <c r="G793" s="136">
        <v>0.8</v>
      </c>
      <c r="H793" s="137">
        <v>0.8</v>
      </c>
      <c r="I793" s="87">
        <v>580</v>
      </c>
      <c r="J793" s="87">
        <f t="shared" ref="J793:J796" si="25">G793*I793/1000</f>
        <v>0.464</v>
      </c>
      <c r="K793"/>
    </row>
    <row r="794" ht="15.75" spans="5:11">
      <c r="E794"/>
      <c r="F794" s="46" t="s">
        <v>183</v>
      </c>
      <c r="G794" s="15">
        <v>2.73</v>
      </c>
      <c r="H794" s="16">
        <v>2.73</v>
      </c>
      <c r="I794">
        <v>46</v>
      </c>
      <c r="J794">
        <f t="shared" si="25"/>
        <v>0.12558</v>
      </c>
      <c r="K794"/>
    </row>
    <row r="795" ht="15.75" spans="5:11">
      <c r="E795"/>
      <c r="F795" s="46" t="s">
        <v>264</v>
      </c>
      <c r="G795" s="15">
        <v>1.37</v>
      </c>
      <c r="H795" s="16">
        <v>1.37</v>
      </c>
      <c r="I795">
        <v>15</v>
      </c>
      <c r="J795">
        <f t="shared" si="25"/>
        <v>0.02055</v>
      </c>
      <c r="K795"/>
    </row>
    <row r="796" ht="15.75" spans="5:11">
      <c r="E796"/>
      <c r="F796" s="46" t="s">
        <v>318</v>
      </c>
      <c r="G796" s="15">
        <v>8.18</v>
      </c>
      <c r="H796" s="16">
        <v>8.18</v>
      </c>
      <c r="I796">
        <v>101.67</v>
      </c>
      <c r="J796">
        <f t="shared" si="25"/>
        <v>0.8316606</v>
      </c>
      <c r="K796"/>
    </row>
    <row r="797" ht="15.75" spans="5:11">
      <c r="E797"/>
      <c r="F797" s="78" t="s">
        <v>319</v>
      </c>
      <c r="G797" s="18" t="s">
        <v>172</v>
      </c>
      <c r="H797" s="19">
        <v>136</v>
      </c>
      <c r="K797"/>
    </row>
    <row r="798" ht="15.75" spans="5:11">
      <c r="E798"/>
      <c r="F798" s="46" t="s">
        <v>320</v>
      </c>
      <c r="G798" s="15">
        <v>14</v>
      </c>
      <c r="H798" s="16">
        <v>14</v>
      </c>
      <c r="I798">
        <v>117</v>
      </c>
      <c r="J798">
        <f t="shared" ref="J798" si="26">G798*I798/1000</f>
        <v>1.638</v>
      </c>
      <c r="K798"/>
    </row>
    <row r="800" spans="6:11">
      <c r="F800" s="4" t="s">
        <v>321</v>
      </c>
      <c r="G800" s="52">
        <v>200</v>
      </c>
      <c r="I800">
        <v>45.99</v>
      </c>
      <c r="K800" s="69">
        <f>G800*I800/1000</f>
        <v>9.198</v>
      </c>
    </row>
    <row r="801" ht="15.75"/>
    <row r="802" ht="15.75" spans="6:11">
      <c r="F802" s="138" t="s">
        <v>246</v>
      </c>
      <c r="G802" s="6">
        <v>105.2</v>
      </c>
      <c r="H802" s="7">
        <v>100</v>
      </c>
      <c r="I802">
        <v>65</v>
      </c>
      <c r="K802" s="69">
        <f>G802*I802/1000</f>
        <v>6.838</v>
      </c>
    </row>
    <row r="804" ht="18.75" spans="5:11">
      <c r="E804" s="200" t="s">
        <v>392</v>
      </c>
      <c r="K804" s="69">
        <f>J812+J813+J814+J815+J816</f>
        <v>2.55785</v>
      </c>
    </row>
    <row r="805" spans="5:5">
      <c r="E805" s="71" t="s">
        <v>393</v>
      </c>
    </row>
    <row r="806" spans="5:5">
      <c r="E806" s="201" t="s">
        <v>394</v>
      </c>
    </row>
    <row r="807" spans="5:5">
      <c r="E807" s="201" t="s">
        <v>395</v>
      </c>
    </row>
    <row r="808" spans="5:9">
      <c r="E808" s="202"/>
      <c r="F808" s="203" t="s">
        <v>396</v>
      </c>
      <c r="G808" s="203"/>
      <c r="H808" s="203" t="s">
        <v>191</v>
      </c>
      <c r="I808" s="203"/>
    </row>
    <row r="809" spans="5:9">
      <c r="E809" s="202"/>
      <c r="F809" s="203"/>
      <c r="G809" s="203"/>
      <c r="H809" s="203" t="s">
        <v>397</v>
      </c>
      <c r="I809" s="203"/>
    </row>
    <row r="810" spans="5:9">
      <c r="E810" s="204"/>
      <c r="F810" s="203"/>
      <c r="G810" s="203"/>
      <c r="H810" s="205"/>
      <c r="I810" s="205"/>
    </row>
    <row r="811" spans="5:9">
      <c r="E811" s="206" t="s">
        <v>162</v>
      </c>
      <c r="F811" s="206"/>
      <c r="G811" s="207" t="s">
        <v>163</v>
      </c>
      <c r="H811" s="207" t="s">
        <v>164</v>
      </c>
      <c r="I811" s="210"/>
    </row>
    <row r="812" spans="5:10">
      <c r="E812" s="208" t="s">
        <v>252</v>
      </c>
      <c r="F812" s="208"/>
      <c r="G812" s="209">
        <v>66.75</v>
      </c>
      <c r="H812" s="209">
        <v>50</v>
      </c>
      <c r="I812" s="210">
        <v>13</v>
      </c>
      <c r="J812">
        <f>G812*I812/1000</f>
        <v>0.86775</v>
      </c>
    </row>
    <row r="813" spans="5:10">
      <c r="E813" s="208" t="s">
        <v>398</v>
      </c>
      <c r="F813" s="208"/>
      <c r="G813" s="209">
        <v>20.25</v>
      </c>
      <c r="H813" s="209">
        <v>20</v>
      </c>
      <c r="I813" s="210">
        <v>39</v>
      </c>
      <c r="J813">
        <f t="shared" ref="J813:J816" si="27">G813*I813/1000</f>
        <v>0.78975</v>
      </c>
    </row>
    <row r="814" spans="5:10">
      <c r="E814" s="208" t="s">
        <v>399</v>
      </c>
      <c r="F814" s="208"/>
      <c r="G814" s="209">
        <v>12</v>
      </c>
      <c r="H814" s="209">
        <v>10</v>
      </c>
      <c r="I814" s="210">
        <v>16</v>
      </c>
      <c r="J814">
        <f t="shared" si="27"/>
        <v>0.192</v>
      </c>
    </row>
    <row r="815" spans="5:10">
      <c r="E815" s="208" t="s">
        <v>258</v>
      </c>
      <c r="F815" s="208"/>
      <c r="G815" s="209">
        <v>12.5</v>
      </c>
      <c r="H815" s="209">
        <v>10</v>
      </c>
      <c r="I815" s="210">
        <v>16</v>
      </c>
      <c r="J815">
        <f t="shared" si="27"/>
        <v>0.2</v>
      </c>
    </row>
    <row r="816" spans="5:10">
      <c r="E816" s="208" t="s">
        <v>400</v>
      </c>
      <c r="F816" s="208"/>
      <c r="G816" s="209">
        <v>5</v>
      </c>
      <c r="H816" s="209">
        <v>5</v>
      </c>
      <c r="I816" s="210">
        <v>101.67</v>
      </c>
      <c r="J816">
        <f t="shared" si="27"/>
        <v>0.50835</v>
      </c>
    </row>
    <row r="817" spans="5:9">
      <c r="E817" s="208" t="s">
        <v>401</v>
      </c>
      <c r="F817" s="208"/>
      <c r="G817" s="209">
        <v>175</v>
      </c>
      <c r="H817" s="209">
        <v>175</v>
      </c>
      <c r="I817" s="210"/>
    </row>
    <row r="819" ht="25.5" spans="6:11">
      <c r="F819" s="41" t="s">
        <v>265</v>
      </c>
      <c r="K819" s="69">
        <f>J826+J829</f>
        <v>8.279982</v>
      </c>
    </row>
    <row r="820" spans="6:6">
      <c r="F820" s="50" t="s">
        <v>266</v>
      </c>
    </row>
    <row r="821" spans="6:6">
      <c r="F821" s="50" t="s">
        <v>191</v>
      </c>
    </row>
    <row r="823" spans="6:6">
      <c r="F823" s="71" t="s">
        <v>192</v>
      </c>
    </row>
    <row r="824" ht="15.75" spans="6:6">
      <c r="F824" s="42" t="s">
        <v>267</v>
      </c>
    </row>
    <row r="825" ht="15.75" spans="6:8">
      <c r="F825" s="43" t="s">
        <v>162</v>
      </c>
      <c r="G825" s="44" t="s">
        <v>163</v>
      </c>
      <c r="H825" s="45" t="s">
        <v>164</v>
      </c>
    </row>
    <row r="826" ht="15.75" spans="6:10">
      <c r="F826" s="46" t="s">
        <v>268</v>
      </c>
      <c r="G826" s="47">
        <v>82.8</v>
      </c>
      <c r="H826" s="48">
        <v>82.8</v>
      </c>
      <c r="I826">
        <v>56.61</v>
      </c>
      <c r="J826">
        <f>G826*I826/1000</f>
        <v>4.687308</v>
      </c>
    </row>
    <row r="827" ht="15.75" spans="6:8">
      <c r="F827" s="46" t="s">
        <v>180</v>
      </c>
      <c r="G827" s="47">
        <v>122</v>
      </c>
      <c r="H827" s="48">
        <v>122</v>
      </c>
    </row>
    <row r="828" ht="15.75" spans="6:8">
      <c r="F828" s="72" t="s">
        <v>269</v>
      </c>
      <c r="G828" s="49" t="s">
        <v>172</v>
      </c>
      <c r="H828" s="73">
        <v>173</v>
      </c>
    </row>
    <row r="829" ht="15.75" spans="6:10">
      <c r="F829" s="46" t="s">
        <v>173</v>
      </c>
      <c r="G829" s="47">
        <v>8.1</v>
      </c>
      <c r="H829" s="48">
        <v>8.1</v>
      </c>
      <c r="I829">
        <v>443.54</v>
      </c>
      <c r="J829">
        <f>G829*I829/1000</f>
        <v>3.592674</v>
      </c>
    </row>
    <row r="831" ht="25.5" spans="5:11">
      <c r="E831"/>
      <c r="F831" s="41" t="s">
        <v>334</v>
      </c>
      <c r="K831" s="69">
        <f>J845+J847+J848+J849+J850</f>
        <v>27.39935</v>
      </c>
    </row>
    <row r="832" hidden="1" spans="5:6">
      <c r="E832"/>
      <c r="F832" s="50" t="s">
        <v>335</v>
      </c>
    </row>
    <row r="833" customFormat="1" hidden="1" spans="6:6">
      <c r="F833" s="50" t="s">
        <v>191</v>
      </c>
    </row>
    <row r="834" customFormat="1" hidden="1" spans="6:6">
      <c r="F834" s="4"/>
    </row>
    <row r="835" customFormat="1" hidden="1" spans="6:6">
      <c r="F835" s="71" t="s">
        <v>192</v>
      </c>
    </row>
    <row r="836" customFormat="1" hidden="1" spans="6:6">
      <c r="F836" s="144"/>
    </row>
    <row r="837" customFormat="1" hidden="1" spans="6:6">
      <c r="F837" s="145" t="s">
        <v>336</v>
      </c>
    </row>
    <row r="838" customFormat="1" ht="15.75" spans="6:6">
      <c r="F838" s="42" t="s">
        <v>272</v>
      </c>
    </row>
    <row r="839" customFormat="1" ht="15.75" spans="6:8">
      <c r="F839" s="43" t="s">
        <v>162</v>
      </c>
      <c r="G839" s="44" t="s">
        <v>163</v>
      </c>
      <c r="H839" s="45" t="s">
        <v>164</v>
      </c>
    </row>
    <row r="840" customFormat="1" ht="15.75" hidden="1" spans="6:8">
      <c r="F840" s="46" t="s">
        <v>337</v>
      </c>
      <c r="G840" s="47">
        <v>107</v>
      </c>
      <c r="H840" s="48">
        <v>79</v>
      </c>
    </row>
    <row r="841" customFormat="1" ht="15.75" hidden="1" spans="6:8">
      <c r="F841" s="46" t="s">
        <v>338</v>
      </c>
      <c r="G841" s="47">
        <v>107</v>
      </c>
      <c r="H841" s="48">
        <v>79</v>
      </c>
    </row>
    <row r="842" customFormat="1" ht="15.75" hidden="1" spans="6:8">
      <c r="F842" s="46" t="s">
        <v>339</v>
      </c>
      <c r="G842" s="47">
        <v>107</v>
      </c>
      <c r="H842" s="48">
        <v>79</v>
      </c>
    </row>
    <row r="843" customFormat="1" ht="15.75" hidden="1" spans="6:8">
      <c r="F843" s="46" t="s">
        <v>340</v>
      </c>
      <c r="G843" s="47">
        <v>107</v>
      </c>
      <c r="H843" s="48">
        <v>79</v>
      </c>
    </row>
    <row r="844" customFormat="1" ht="15.75" hidden="1" spans="6:8">
      <c r="F844" s="46" t="s">
        <v>341</v>
      </c>
      <c r="G844" s="47">
        <v>107</v>
      </c>
      <c r="H844" s="48">
        <v>79</v>
      </c>
    </row>
    <row r="845" customFormat="1" ht="15.75" spans="6:10">
      <c r="F845" s="46" t="s">
        <v>342</v>
      </c>
      <c r="G845" s="47">
        <v>87</v>
      </c>
      <c r="H845" s="48">
        <v>74</v>
      </c>
      <c r="I845">
        <v>295</v>
      </c>
      <c r="J845">
        <f>G845*I845/1000</f>
        <v>25.665</v>
      </c>
    </row>
    <row r="846" customFormat="1" ht="15.75" spans="6:8">
      <c r="F846" s="46" t="s">
        <v>343</v>
      </c>
      <c r="G846" s="47">
        <v>87</v>
      </c>
      <c r="H846" s="48">
        <v>74</v>
      </c>
    </row>
    <row r="847" customFormat="1" ht="15.75" spans="6:10">
      <c r="F847" s="46" t="s">
        <v>249</v>
      </c>
      <c r="G847" s="47">
        <v>5</v>
      </c>
      <c r="H847" s="48">
        <v>5</v>
      </c>
      <c r="I847">
        <v>101.67</v>
      </c>
      <c r="J847">
        <f>G847*I847/1000</f>
        <v>0.50835</v>
      </c>
    </row>
    <row r="848" customFormat="1" ht="15.75" spans="6:10">
      <c r="F848" s="46" t="s">
        <v>259</v>
      </c>
      <c r="G848" s="47">
        <v>12</v>
      </c>
      <c r="H848" s="48">
        <v>10</v>
      </c>
      <c r="I848">
        <v>16</v>
      </c>
      <c r="J848">
        <f>G848*I848/1000</f>
        <v>0.192</v>
      </c>
    </row>
    <row r="849" ht="15.75" spans="5:10">
      <c r="E849"/>
      <c r="F849" s="46" t="s">
        <v>291</v>
      </c>
      <c r="G849" s="47">
        <v>8</v>
      </c>
      <c r="H849" s="48">
        <v>8</v>
      </c>
      <c r="I849">
        <v>120</v>
      </c>
      <c r="J849">
        <f>G849*I849/1000</f>
        <v>0.96</v>
      </c>
    </row>
    <row r="850" ht="15.75" spans="5:10">
      <c r="E850"/>
      <c r="F850" s="46" t="s">
        <v>196</v>
      </c>
      <c r="G850" s="47">
        <v>2</v>
      </c>
      <c r="H850" s="48">
        <v>2</v>
      </c>
      <c r="I850">
        <v>37</v>
      </c>
      <c r="J850">
        <f>G850*I850/1000</f>
        <v>0.074</v>
      </c>
    </row>
    <row r="851" ht="15.75" spans="5:8">
      <c r="E851"/>
      <c r="F851" s="72" t="s">
        <v>344</v>
      </c>
      <c r="G851" s="49" t="s">
        <v>172</v>
      </c>
      <c r="H851" s="73">
        <v>50</v>
      </c>
    </row>
    <row r="852" ht="15.75" spans="5:8">
      <c r="E852"/>
      <c r="F852" s="72" t="s">
        <v>345</v>
      </c>
      <c r="G852" s="49" t="s">
        <v>172</v>
      </c>
      <c r="H852" s="73">
        <v>50</v>
      </c>
    </row>
    <row r="854" ht="21" spans="5:11">
      <c r="E854"/>
      <c r="F854" s="89" t="s">
        <v>175</v>
      </c>
      <c r="G854" s="22"/>
      <c r="H854" s="22"/>
      <c r="I854" s="106"/>
      <c r="J854" s="66"/>
      <c r="K854" s="176">
        <f>J861+J863</f>
        <v>0.851</v>
      </c>
    </row>
    <row r="855" spans="5:11">
      <c r="E855"/>
      <c r="F855" s="90" t="s">
        <v>191</v>
      </c>
      <c r="G855" s="22"/>
      <c r="H855" s="22"/>
      <c r="I855" s="106"/>
      <c r="J855" s="65"/>
      <c r="K855" s="177"/>
    </row>
    <row r="856" spans="5:11">
      <c r="E856"/>
      <c r="F856" s="91"/>
      <c r="G856" s="22"/>
      <c r="H856" s="22"/>
      <c r="I856" s="106"/>
      <c r="J856" s="65"/>
      <c r="K856" s="177"/>
    </row>
    <row r="857" spans="5:11">
      <c r="E857"/>
      <c r="F857" s="92" t="s">
        <v>192</v>
      </c>
      <c r="G857" s="22"/>
      <c r="H857" s="22"/>
      <c r="I857" s="106"/>
      <c r="J857" s="65"/>
      <c r="K857" s="177"/>
    </row>
    <row r="858" hidden="1" spans="5:11">
      <c r="E858"/>
      <c r="F858" s="93" t="s">
        <v>200</v>
      </c>
      <c r="G858" s="22"/>
      <c r="H858" s="22"/>
      <c r="I858" s="106"/>
      <c r="J858" s="65"/>
      <c r="K858" s="177"/>
    </row>
    <row r="859" ht="15.75" hidden="1" spans="5:11">
      <c r="E859"/>
      <c r="F859" s="24" t="s">
        <v>177</v>
      </c>
      <c r="G859" s="22"/>
      <c r="H859" s="22"/>
      <c r="I859" s="106"/>
      <c r="J859" s="65"/>
      <c r="K859" s="177"/>
    </row>
    <row r="860" ht="25.5" spans="5:11">
      <c r="E860"/>
      <c r="F860" s="94" t="s">
        <v>162</v>
      </c>
      <c r="G860" s="95" t="s">
        <v>163</v>
      </c>
      <c r="H860" s="95" t="s">
        <v>164</v>
      </c>
      <c r="I860" s="106"/>
      <c r="J860" s="65"/>
      <c r="K860" s="177"/>
    </row>
    <row r="861" spans="5:11">
      <c r="E861"/>
      <c r="F861" s="96" t="s">
        <v>178</v>
      </c>
      <c r="G861" s="97">
        <v>0.5</v>
      </c>
      <c r="H861" s="97">
        <v>0.5</v>
      </c>
      <c r="I861" s="106" t="s">
        <v>179</v>
      </c>
      <c r="J861" s="68">
        <f>G861*I861/1000</f>
        <v>0.23</v>
      </c>
      <c r="K861" s="177"/>
    </row>
    <row r="862" spans="5:11">
      <c r="E862"/>
      <c r="F862" s="96" t="s">
        <v>180</v>
      </c>
      <c r="G862" s="97">
        <v>54</v>
      </c>
      <c r="H862" s="97">
        <v>54</v>
      </c>
      <c r="I862" s="106"/>
      <c r="J862" s="68"/>
      <c r="K862" s="177"/>
    </row>
    <row r="863" spans="6:11">
      <c r="F863" s="96" t="s">
        <v>183</v>
      </c>
      <c r="G863" s="97">
        <v>13.5</v>
      </c>
      <c r="H863" s="97">
        <v>13.5</v>
      </c>
      <c r="I863" s="106" t="s">
        <v>184</v>
      </c>
      <c r="J863" s="68">
        <f>G863*I863/1000</f>
        <v>0.621</v>
      </c>
      <c r="K863" s="177"/>
    </row>
    <row r="864" spans="6:11">
      <c r="F864" s="96" t="s">
        <v>180</v>
      </c>
      <c r="G864" s="97">
        <v>135</v>
      </c>
      <c r="H864" s="97">
        <v>135</v>
      </c>
      <c r="I864" s="106"/>
      <c r="J864" s="68"/>
      <c r="K864" s="177"/>
    </row>
    <row r="865" ht="15.75" spans="6:11">
      <c r="F865" s="96"/>
      <c r="G865" s="97"/>
      <c r="H865" s="97"/>
      <c r="I865" s="106"/>
      <c r="J865" s="68"/>
      <c r="K865" s="177"/>
    </row>
    <row r="866" ht="15.75" spans="6:11">
      <c r="F866" s="111"/>
      <c r="G866" s="179"/>
      <c r="H866" s="179"/>
      <c r="I866" s="64"/>
      <c r="J866" s="68"/>
      <c r="K866" s="177"/>
    </row>
    <row r="867" ht="15.75" spans="6:11">
      <c r="F867" s="111"/>
      <c r="G867" s="179"/>
      <c r="H867" s="179"/>
      <c r="I867" s="132"/>
      <c r="J867" s="68"/>
      <c r="K867" s="177"/>
    </row>
    <row r="868" spans="6:11">
      <c r="F868" s="4" t="s">
        <v>32</v>
      </c>
      <c r="G868">
        <v>60</v>
      </c>
      <c r="I868">
        <v>29.72</v>
      </c>
      <c r="K868" s="69">
        <f>G868*I868/1000</f>
        <v>1.7832</v>
      </c>
    </row>
    <row r="870" spans="6:11">
      <c r="F870" s="4" t="s">
        <v>369</v>
      </c>
      <c r="G870">
        <v>120</v>
      </c>
      <c r="I870">
        <v>110</v>
      </c>
      <c r="K870" s="69">
        <f>G870*I870/1000</f>
        <v>13.2</v>
      </c>
    </row>
    <row r="872" s="3" customFormat="1" spans="5:11">
      <c r="E872" s="159"/>
      <c r="F872" s="159" t="s">
        <v>241</v>
      </c>
      <c r="K872" s="143">
        <f>K881+K892+K905+K911+K919+K933+K941+K964+K972+K974</f>
        <v>86.795285</v>
      </c>
    </row>
    <row r="874" ht="18.75" spans="6:11">
      <c r="F874" s="180" t="s">
        <v>223</v>
      </c>
      <c r="G874" s="161"/>
      <c r="H874" s="161"/>
      <c r="I874" s="62"/>
      <c r="J874" s="32"/>
      <c r="K874" s="182"/>
    </row>
    <row r="875" spans="6:11">
      <c r="F875" s="162" t="s">
        <v>220</v>
      </c>
      <c r="G875" s="161"/>
      <c r="H875" s="161"/>
      <c r="I875" s="62"/>
      <c r="J875" s="22"/>
      <c r="K875" s="177"/>
    </row>
    <row r="876" hidden="1" spans="6:11">
      <c r="F876" s="162" t="s">
        <v>191</v>
      </c>
      <c r="G876" s="161"/>
      <c r="H876" s="161"/>
      <c r="I876" s="62"/>
      <c r="J876" s="22"/>
      <c r="K876" s="177"/>
    </row>
    <row r="877" hidden="1" spans="6:11">
      <c r="F877" s="37"/>
      <c r="G877" s="161"/>
      <c r="H877" s="161"/>
      <c r="I877" s="62"/>
      <c r="J877" s="22"/>
      <c r="K877" s="177"/>
    </row>
    <row r="878" hidden="1" spans="6:11">
      <c r="F878" s="163" t="s">
        <v>192</v>
      </c>
      <c r="G878" s="161"/>
      <c r="H878" s="161"/>
      <c r="I878" s="62"/>
      <c r="J878" s="22"/>
      <c r="K878" s="177"/>
    </row>
    <row r="879" hidden="1" spans="5:11">
      <c r="E879"/>
      <c r="F879" s="181"/>
      <c r="G879" s="161"/>
      <c r="H879" s="161"/>
      <c r="I879" s="62"/>
      <c r="J879" s="22"/>
      <c r="K879" s="177"/>
    </row>
    <row r="880" hidden="1" spans="5:11">
      <c r="E880"/>
      <c r="F880" s="183" t="s">
        <v>224</v>
      </c>
      <c r="G880" s="161"/>
      <c r="H880" s="161"/>
      <c r="I880" s="62"/>
      <c r="J880" s="22"/>
      <c r="K880" s="177"/>
    </row>
    <row r="881" ht="16.5" spans="5:11">
      <c r="E881"/>
      <c r="F881" s="164" t="s">
        <v>161</v>
      </c>
      <c r="G881" s="161"/>
      <c r="H881" s="161"/>
      <c r="I881" s="62"/>
      <c r="J881" s="22"/>
      <c r="K881" s="176">
        <f>J883+J884+J886+J887+J889</f>
        <v>9.6462952</v>
      </c>
    </row>
    <row r="882" ht="27.75" spans="5:11">
      <c r="E882"/>
      <c r="F882" s="165" t="s">
        <v>162</v>
      </c>
      <c r="G882" s="166" t="s">
        <v>163</v>
      </c>
      <c r="H882" s="167" t="s">
        <v>164</v>
      </c>
      <c r="I882" s="62"/>
      <c r="J882" s="22"/>
      <c r="K882" s="178"/>
    </row>
    <row r="883" ht="15.75" spans="5:11">
      <c r="E883"/>
      <c r="F883" s="168" t="s">
        <v>225</v>
      </c>
      <c r="G883" s="169">
        <v>43.4</v>
      </c>
      <c r="H883" s="170">
        <v>43.4</v>
      </c>
      <c r="I883" s="62">
        <v>65</v>
      </c>
      <c r="J883" s="67">
        <f>G883*I883/1000</f>
        <v>2.821</v>
      </c>
      <c r="K883" s="178"/>
    </row>
    <row r="884" ht="15.75" spans="5:11">
      <c r="E884"/>
      <c r="F884" s="168" t="s">
        <v>169</v>
      </c>
      <c r="G884" s="169">
        <v>96</v>
      </c>
      <c r="H884" s="170">
        <v>96</v>
      </c>
      <c r="I884" s="62">
        <v>45.99</v>
      </c>
      <c r="J884" s="67">
        <f>G884*I884/1000</f>
        <v>4.41504</v>
      </c>
      <c r="K884" s="178"/>
    </row>
    <row r="885" ht="15.75" spans="5:11">
      <c r="E885"/>
      <c r="F885" s="168" t="s">
        <v>180</v>
      </c>
      <c r="G885" s="169">
        <v>63.9</v>
      </c>
      <c r="H885" s="170">
        <v>63.9</v>
      </c>
      <c r="I885" s="62"/>
      <c r="J885" s="197"/>
      <c r="K885" s="178"/>
    </row>
    <row r="886" ht="15.75" spans="5:11">
      <c r="E886"/>
      <c r="F886" s="168" t="s">
        <v>183</v>
      </c>
      <c r="G886" s="169">
        <v>5.18</v>
      </c>
      <c r="H886" s="170">
        <v>5.18</v>
      </c>
      <c r="I886" s="104">
        <v>46</v>
      </c>
      <c r="J886" s="67">
        <f>G886*I886/1000</f>
        <v>0.23828</v>
      </c>
      <c r="K886" s="178"/>
    </row>
    <row r="887" ht="15.75" spans="5:11">
      <c r="E887"/>
      <c r="F887" s="168" t="s">
        <v>212</v>
      </c>
      <c r="G887" s="169">
        <v>0.5</v>
      </c>
      <c r="H887" s="170">
        <v>0.5</v>
      </c>
      <c r="I887" s="62">
        <v>15</v>
      </c>
      <c r="J887" s="67">
        <f>G887*I887/1000</f>
        <v>0.0075</v>
      </c>
      <c r="K887" s="178"/>
    </row>
    <row r="888" ht="15.75" spans="5:11">
      <c r="E888"/>
      <c r="F888" s="171" t="s">
        <v>226</v>
      </c>
      <c r="G888" s="172" t="s">
        <v>172</v>
      </c>
      <c r="H888" s="173">
        <v>195</v>
      </c>
      <c r="I888" s="62"/>
      <c r="J888" s="197"/>
      <c r="K888" s="178"/>
    </row>
    <row r="889" ht="15.75" spans="5:11">
      <c r="E889"/>
      <c r="F889" s="168" t="s">
        <v>173</v>
      </c>
      <c r="G889" s="169">
        <v>4.88</v>
      </c>
      <c r="H889" s="170">
        <v>4.88</v>
      </c>
      <c r="I889" s="104">
        <v>443.54</v>
      </c>
      <c r="J889" s="67">
        <f>G889*I889/1000</f>
        <v>2.1644752</v>
      </c>
      <c r="K889" s="178"/>
    </row>
    <row r="890" spans="5:11">
      <c r="E890"/>
      <c r="F890" s="91"/>
      <c r="G890" s="22"/>
      <c r="H890" s="22"/>
      <c r="I890" s="62"/>
      <c r="J890" s="22"/>
      <c r="K890" s="178"/>
    </row>
    <row r="891" spans="5:11">
      <c r="E891"/>
      <c r="F891" s="20"/>
      <c r="K891" s="198"/>
    </row>
    <row r="892" ht="21" spans="5:11">
      <c r="E892"/>
      <c r="F892" s="89" t="s">
        <v>175</v>
      </c>
      <c r="G892" s="22"/>
      <c r="H892" s="22"/>
      <c r="I892" s="106"/>
      <c r="J892" s="66"/>
      <c r="K892" s="176">
        <f>J899+J901</f>
        <v>0.851</v>
      </c>
    </row>
    <row r="893" spans="5:11">
      <c r="E893"/>
      <c r="F893" s="90" t="s">
        <v>191</v>
      </c>
      <c r="G893" s="22"/>
      <c r="H893" s="22"/>
      <c r="I893" s="106"/>
      <c r="J893" s="65"/>
      <c r="K893" s="178"/>
    </row>
    <row r="894" spans="5:11">
      <c r="E894"/>
      <c r="F894" s="91"/>
      <c r="G894" s="22"/>
      <c r="H894" s="22"/>
      <c r="I894" s="106"/>
      <c r="J894" s="65"/>
      <c r="K894" s="178"/>
    </row>
    <row r="895" spans="5:11">
      <c r="E895"/>
      <c r="F895" s="92" t="s">
        <v>192</v>
      </c>
      <c r="G895" s="22"/>
      <c r="H895" s="22"/>
      <c r="I895" s="106"/>
      <c r="J895" s="65"/>
      <c r="K895" s="178"/>
    </row>
    <row r="896" hidden="1" spans="5:11">
      <c r="E896"/>
      <c r="F896" s="93" t="s">
        <v>200</v>
      </c>
      <c r="G896" s="22"/>
      <c r="H896" s="22"/>
      <c r="I896" s="106"/>
      <c r="J896" s="65"/>
      <c r="K896" s="178"/>
    </row>
    <row r="897" ht="15.75" spans="5:11">
      <c r="E897"/>
      <c r="F897" s="24" t="s">
        <v>177</v>
      </c>
      <c r="G897" s="22"/>
      <c r="H897" s="22"/>
      <c r="I897" s="106"/>
      <c r="J897" s="65"/>
      <c r="K897" s="178"/>
    </row>
    <row r="898" ht="25.5" spans="5:11">
      <c r="E898"/>
      <c r="F898" s="94" t="s">
        <v>162</v>
      </c>
      <c r="G898" s="95" t="s">
        <v>163</v>
      </c>
      <c r="H898" s="95" t="s">
        <v>164</v>
      </c>
      <c r="I898" s="106"/>
      <c r="J898" s="65"/>
      <c r="K898" s="178"/>
    </row>
    <row r="899" spans="5:11">
      <c r="E899"/>
      <c r="F899" s="96" t="s">
        <v>178</v>
      </c>
      <c r="G899" s="97">
        <v>0.5</v>
      </c>
      <c r="H899" s="97">
        <v>0.5</v>
      </c>
      <c r="I899" s="106" t="s">
        <v>179</v>
      </c>
      <c r="J899" s="66">
        <f>G899*I899/1000</f>
        <v>0.23</v>
      </c>
      <c r="K899" s="178"/>
    </row>
    <row r="900" spans="5:11">
      <c r="E900"/>
      <c r="F900" s="96" t="s">
        <v>180</v>
      </c>
      <c r="G900" s="97">
        <v>54</v>
      </c>
      <c r="H900" s="97">
        <v>54</v>
      </c>
      <c r="I900" s="106"/>
      <c r="J900" s="65"/>
      <c r="K900" s="178"/>
    </row>
    <row r="901" spans="5:11">
      <c r="E901"/>
      <c r="F901" s="96" t="s">
        <v>183</v>
      </c>
      <c r="G901" s="97">
        <v>13.5</v>
      </c>
      <c r="H901" s="97">
        <v>13.5</v>
      </c>
      <c r="I901" s="106" t="s">
        <v>184</v>
      </c>
      <c r="J901" s="66">
        <f>G901*I901/1000</f>
        <v>0.621</v>
      </c>
      <c r="K901" s="178"/>
    </row>
    <row r="902" spans="5:11">
      <c r="E902"/>
      <c r="F902" s="96" t="s">
        <v>180</v>
      </c>
      <c r="G902" s="97">
        <v>135</v>
      </c>
      <c r="H902" s="97">
        <v>135</v>
      </c>
      <c r="I902" s="106"/>
      <c r="J902" s="65"/>
      <c r="K902" s="178"/>
    </row>
    <row r="903" spans="5:11">
      <c r="E903"/>
      <c r="F903" s="20"/>
      <c r="K903" s="198"/>
    </row>
    <row r="904" spans="5:11">
      <c r="E904"/>
      <c r="F904" s="211"/>
      <c r="G904" s="212"/>
      <c r="H904" s="212"/>
      <c r="I904" s="215"/>
      <c r="J904" s="212"/>
      <c r="K904" s="216"/>
    </row>
    <row r="905" ht="18.75" spans="5:11">
      <c r="E905"/>
      <c r="F905" s="213" t="s">
        <v>348</v>
      </c>
      <c r="I905" s="57"/>
      <c r="K905" s="176">
        <f>J907+J908+J909</f>
        <v>9.8543</v>
      </c>
    </row>
    <row r="906" hidden="1" spans="5:11">
      <c r="E906"/>
      <c r="F906" s="96"/>
      <c r="G906" s="97"/>
      <c r="H906" s="97"/>
      <c r="I906" s="64"/>
      <c r="J906" s="67"/>
      <c r="K906" s="178"/>
    </row>
    <row r="907" spans="5:11">
      <c r="E907"/>
      <c r="F907" s="96" t="s">
        <v>203</v>
      </c>
      <c r="G907" s="36">
        <v>30</v>
      </c>
      <c r="H907" s="97">
        <v>30</v>
      </c>
      <c r="I907" s="106" t="s">
        <v>204</v>
      </c>
      <c r="J907" s="67">
        <f>G907*I907/1000</f>
        <v>1.4766</v>
      </c>
      <c r="K907" s="178"/>
    </row>
    <row r="908" spans="5:11">
      <c r="E908"/>
      <c r="F908" s="96" t="s">
        <v>214</v>
      </c>
      <c r="G908" s="65">
        <v>5</v>
      </c>
      <c r="H908" s="97">
        <v>5</v>
      </c>
      <c r="I908" s="106" t="s">
        <v>349</v>
      </c>
      <c r="J908" s="67">
        <f>G908*I908/1000</f>
        <v>2.2177</v>
      </c>
      <c r="K908" s="178"/>
    </row>
    <row r="909" spans="5:11">
      <c r="E909"/>
      <c r="F909" s="96" t="s">
        <v>216</v>
      </c>
      <c r="G909" s="65">
        <v>16</v>
      </c>
      <c r="H909" s="97">
        <v>15</v>
      </c>
      <c r="I909" s="106" t="s">
        <v>217</v>
      </c>
      <c r="J909" s="67">
        <f>G909*I909/1000</f>
        <v>6.16</v>
      </c>
      <c r="K909" s="178"/>
    </row>
    <row r="910" spans="5:11">
      <c r="E910"/>
      <c r="K910" s="198"/>
    </row>
    <row r="911" ht="16.5" spans="5:11">
      <c r="E911"/>
      <c r="F911" s="39" t="s">
        <v>244</v>
      </c>
      <c r="K911" s="69">
        <f>J913+J914+J916+J917</f>
        <v>10.91782</v>
      </c>
    </row>
    <row r="912" ht="27.75" spans="5:8">
      <c r="E912"/>
      <c r="F912" s="77" t="s">
        <v>162</v>
      </c>
      <c r="G912" s="12" t="s">
        <v>163</v>
      </c>
      <c r="H912" s="13" t="s">
        <v>164</v>
      </c>
    </row>
    <row r="913" ht="15.75" spans="5:10">
      <c r="E913"/>
      <c r="F913" s="46" t="s">
        <v>245</v>
      </c>
      <c r="G913" s="15">
        <v>56.5</v>
      </c>
      <c r="H913" s="16">
        <v>48</v>
      </c>
      <c r="I913">
        <v>128</v>
      </c>
      <c r="J913">
        <f>G913*I913/1000</f>
        <v>7.232</v>
      </c>
    </row>
    <row r="914" ht="15.75" spans="5:10">
      <c r="E914"/>
      <c r="F914" s="46" t="s">
        <v>246</v>
      </c>
      <c r="G914" s="15">
        <v>43.8</v>
      </c>
      <c r="H914" s="16">
        <v>35</v>
      </c>
      <c r="I914">
        <v>65</v>
      </c>
      <c r="J914">
        <f t="shared" ref="J914" si="28">G914*I914/1000</f>
        <v>2.847</v>
      </c>
    </row>
    <row r="915" ht="15.75" spans="5:8">
      <c r="E915"/>
      <c r="F915" s="46" t="s">
        <v>247</v>
      </c>
      <c r="G915" s="15">
        <v>15</v>
      </c>
      <c r="H915" s="16">
        <v>12</v>
      </c>
    </row>
    <row r="916" ht="15.75" spans="5:10">
      <c r="E916"/>
      <c r="F916" s="46" t="s">
        <v>248</v>
      </c>
      <c r="G916" s="15">
        <v>14.3</v>
      </c>
      <c r="H916" s="16">
        <v>12</v>
      </c>
      <c r="I916">
        <v>16</v>
      </c>
      <c r="J916">
        <f t="shared" ref="J916:J917" si="29">G916*I916/1000</f>
        <v>0.2288</v>
      </c>
    </row>
    <row r="917" ht="15.75" spans="5:10">
      <c r="E917"/>
      <c r="F917" s="46" t="s">
        <v>249</v>
      </c>
      <c r="G917" s="15">
        <v>6</v>
      </c>
      <c r="H917" s="16">
        <v>6</v>
      </c>
      <c r="I917">
        <v>101.67</v>
      </c>
      <c r="J917">
        <f t="shared" si="29"/>
        <v>0.61002</v>
      </c>
    </row>
    <row r="919" ht="26.25" spans="5:11">
      <c r="E919"/>
      <c r="F919" s="41" t="s">
        <v>356</v>
      </c>
      <c r="K919" s="199">
        <f>J921+J922+J924+J925+J926+J927+J928+J929</f>
        <v>3.26655</v>
      </c>
    </row>
    <row r="920" ht="15.75" spans="5:11">
      <c r="E920"/>
      <c r="F920" s="43" t="s">
        <v>162</v>
      </c>
      <c r="G920" s="44" t="s">
        <v>163</v>
      </c>
      <c r="H920" s="45" t="s">
        <v>164</v>
      </c>
      <c r="K920" s="198"/>
    </row>
    <row r="921" ht="15.75" spans="5:11">
      <c r="E921"/>
      <c r="F921" s="46" t="s">
        <v>357</v>
      </c>
      <c r="G921" s="47">
        <v>50</v>
      </c>
      <c r="H921" s="48">
        <v>40</v>
      </c>
      <c r="I921">
        <v>12</v>
      </c>
      <c r="J921">
        <f>G921*I921/1000</f>
        <v>0.6</v>
      </c>
      <c r="K921" s="198"/>
    </row>
    <row r="922" ht="15.75" spans="5:11">
      <c r="E922"/>
      <c r="F922" s="46" t="s">
        <v>290</v>
      </c>
      <c r="G922" s="47">
        <v>25</v>
      </c>
      <c r="H922" s="48">
        <v>20</v>
      </c>
      <c r="I922">
        <v>14</v>
      </c>
      <c r="J922">
        <f t="shared" ref="J922:J929" si="30">G922*I922/1000</f>
        <v>0.35</v>
      </c>
      <c r="K922" s="198"/>
    </row>
    <row r="923" ht="15.75" hidden="1" spans="5:11">
      <c r="E923"/>
      <c r="F923" s="46" t="s">
        <v>358</v>
      </c>
      <c r="G923" s="47">
        <v>21.5</v>
      </c>
      <c r="H923" s="48">
        <v>15</v>
      </c>
      <c r="J923">
        <f t="shared" si="30"/>
        <v>0</v>
      </c>
      <c r="K923" s="198"/>
    </row>
    <row r="924" ht="15.75" spans="5:11">
      <c r="E924"/>
      <c r="F924" s="46" t="s">
        <v>252</v>
      </c>
      <c r="G924" s="47">
        <v>26.8</v>
      </c>
      <c r="H924" s="48">
        <v>20</v>
      </c>
      <c r="I924">
        <v>13</v>
      </c>
      <c r="J924">
        <f t="shared" si="30"/>
        <v>0.3484</v>
      </c>
      <c r="K924" s="198"/>
    </row>
    <row r="925" ht="15.75" spans="5:11">
      <c r="E925"/>
      <c r="F925" s="46" t="s">
        <v>258</v>
      </c>
      <c r="G925" s="47">
        <v>15.8</v>
      </c>
      <c r="H925" s="48">
        <v>12.5</v>
      </c>
      <c r="I925">
        <v>16</v>
      </c>
      <c r="J925">
        <f t="shared" si="30"/>
        <v>0.2528</v>
      </c>
      <c r="K925" s="198"/>
    </row>
    <row r="926" ht="15.75" spans="5:11">
      <c r="E926"/>
      <c r="F926" s="46" t="s">
        <v>259</v>
      </c>
      <c r="G926" s="47">
        <v>12</v>
      </c>
      <c r="H926" s="48">
        <v>10</v>
      </c>
      <c r="I926">
        <v>16</v>
      </c>
      <c r="J926">
        <f t="shared" si="30"/>
        <v>0.192</v>
      </c>
      <c r="K926" s="198"/>
    </row>
    <row r="927" ht="15.75" spans="5:11">
      <c r="E927"/>
      <c r="F927" s="46" t="s">
        <v>249</v>
      </c>
      <c r="G927" s="47">
        <v>5</v>
      </c>
      <c r="H927" s="48">
        <v>5</v>
      </c>
      <c r="I927">
        <v>101.67</v>
      </c>
      <c r="J927">
        <f t="shared" si="30"/>
        <v>0.50835</v>
      </c>
      <c r="K927" s="198"/>
    </row>
    <row r="928" ht="15.75" spans="5:11">
      <c r="E928"/>
      <c r="F928" s="46" t="s">
        <v>183</v>
      </c>
      <c r="G928" s="47">
        <v>2.5</v>
      </c>
      <c r="H928" s="48">
        <v>2.5</v>
      </c>
      <c r="I928">
        <v>46</v>
      </c>
      <c r="J928">
        <f t="shared" si="30"/>
        <v>0.115</v>
      </c>
      <c r="K928" s="198"/>
    </row>
    <row r="929" ht="15.75" spans="5:11">
      <c r="E929"/>
      <c r="F929" s="46" t="s">
        <v>291</v>
      </c>
      <c r="G929" s="47">
        <v>7.5</v>
      </c>
      <c r="H929" s="48">
        <v>7.5</v>
      </c>
      <c r="I929">
        <v>120</v>
      </c>
      <c r="J929">
        <f t="shared" si="30"/>
        <v>0.9</v>
      </c>
      <c r="K929" s="198"/>
    </row>
    <row r="930" ht="15.75" spans="5:11">
      <c r="E930"/>
      <c r="F930" s="46" t="s">
        <v>180</v>
      </c>
      <c r="G930" s="47">
        <v>200</v>
      </c>
      <c r="H930" s="48">
        <v>200</v>
      </c>
      <c r="K930" s="198"/>
    </row>
    <row r="931" ht="15.75" spans="5:11">
      <c r="E931"/>
      <c r="F931" s="46" t="s">
        <v>292</v>
      </c>
      <c r="G931" s="47">
        <v>200</v>
      </c>
      <c r="H931" s="48">
        <v>200</v>
      </c>
      <c r="K931" s="198"/>
    </row>
    <row r="933" ht="25.5" spans="5:11">
      <c r="E933"/>
      <c r="F933" s="41" t="s">
        <v>332</v>
      </c>
      <c r="K933" s="69">
        <f>J936+J938+J939</f>
        <v>6.3683878</v>
      </c>
    </row>
    <row r="934" ht="15.75" spans="5:6">
      <c r="E934"/>
      <c r="F934" s="42" t="s">
        <v>267</v>
      </c>
    </row>
    <row r="935" ht="15.75" spans="5:8">
      <c r="E935"/>
      <c r="F935" s="43" t="s">
        <v>162</v>
      </c>
      <c r="G935" s="44" t="s">
        <v>163</v>
      </c>
      <c r="H935" s="45" t="s">
        <v>164</v>
      </c>
    </row>
    <row r="936" ht="15.75" spans="5:10">
      <c r="E936"/>
      <c r="F936" s="46" t="s">
        <v>333</v>
      </c>
      <c r="G936" s="47">
        <v>63</v>
      </c>
      <c r="H936" s="48">
        <v>63</v>
      </c>
      <c r="I936">
        <v>40</v>
      </c>
      <c r="J936">
        <f>G936*I936/1000</f>
        <v>2.52</v>
      </c>
    </row>
    <row r="937" ht="15.75" spans="5:8">
      <c r="E937"/>
      <c r="F937" s="46" t="s">
        <v>180</v>
      </c>
      <c r="G937" s="47">
        <v>378</v>
      </c>
      <c r="H937" s="48">
        <v>378</v>
      </c>
    </row>
    <row r="938" ht="15.75" spans="5:10">
      <c r="E938"/>
      <c r="F938" s="46" t="s">
        <v>264</v>
      </c>
      <c r="G938" s="47">
        <v>3.15</v>
      </c>
      <c r="H938" s="48">
        <v>3.15</v>
      </c>
      <c r="I938">
        <v>15</v>
      </c>
      <c r="J938">
        <f>G938*I938/1000</f>
        <v>0.04725</v>
      </c>
    </row>
    <row r="939" ht="15.75" spans="5:10">
      <c r="E939"/>
      <c r="F939" s="46" t="s">
        <v>173</v>
      </c>
      <c r="G939" s="47">
        <v>8.57</v>
      </c>
      <c r="H939" s="48">
        <v>8.57</v>
      </c>
      <c r="I939">
        <v>443.54</v>
      </c>
      <c r="J939">
        <f>G939*I939/1000</f>
        <v>3.8011378</v>
      </c>
    </row>
    <row r="941" ht="28.5" spans="5:11">
      <c r="E941"/>
      <c r="F941" s="133" t="s">
        <v>402</v>
      </c>
      <c r="K941" s="69">
        <f>J952+J957+J958+J960+J962</f>
        <v>21.981132</v>
      </c>
    </row>
    <row r="942" hidden="1" spans="5:6">
      <c r="E942"/>
      <c r="F942" s="134" t="s">
        <v>154</v>
      </c>
    </row>
    <row r="943" hidden="1" spans="5:11">
      <c r="E943"/>
      <c r="K943"/>
    </row>
    <row r="944" hidden="1" spans="5:11">
      <c r="E944"/>
      <c r="F944" s="71" t="s">
        <v>155</v>
      </c>
      <c r="K944"/>
    </row>
    <row r="945" hidden="1" spans="5:11">
      <c r="E945"/>
      <c r="F945" s="75" t="s">
        <v>156</v>
      </c>
      <c r="K945"/>
    </row>
    <row r="946" hidden="1" spans="5:11">
      <c r="E946"/>
      <c r="F946" s="75" t="s">
        <v>157</v>
      </c>
      <c r="K946"/>
    </row>
    <row r="947" hidden="1" spans="5:11">
      <c r="E947"/>
      <c r="F947" s="134" t="s">
        <v>403</v>
      </c>
      <c r="K947"/>
    </row>
    <row r="948" ht="15.75" spans="5:11">
      <c r="E948"/>
      <c r="F948" s="135" t="s">
        <v>272</v>
      </c>
      <c r="K948"/>
    </row>
    <row r="949" ht="27.75" spans="5:11">
      <c r="E949"/>
      <c r="F949" s="77" t="s">
        <v>162</v>
      </c>
      <c r="G949" s="12" t="s">
        <v>163</v>
      </c>
      <c r="H949" s="13" t="s">
        <v>164</v>
      </c>
      <c r="K949"/>
    </row>
    <row r="950" ht="15.75" spans="5:11">
      <c r="E950"/>
      <c r="F950" s="46" t="s">
        <v>372</v>
      </c>
      <c r="G950" s="15">
        <v>123</v>
      </c>
      <c r="H950" s="16">
        <v>98.8</v>
      </c>
      <c r="K950"/>
    </row>
    <row r="951" ht="15.75" spans="5:11">
      <c r="E951"/>
      <c r="F951" s="46" t="s">
        <v>373</v>
      </c>
      <c r="G951" s="15">
        <v>159</v>
      </c>
      <c r="H951" s="16">
        <v>73.8</v>
      </c>
      <c r="K951"/>
    </row>
    <row r="952" ht="15.75" spans="5:11">
      <c r="E952"/>
      <c r="F952" s="46" t="s">
        <v>404</v>
      </c>
      <c r="G952" s="15">
        <v>126</v>
      </c>
      <c r="H952" s="16">
        <v>73.8</v>
      </c>
      <c r="I952">
        <v>130</v>
      </c>
      <c r="J952">
        <f>G952*I952/1000</f>
        <v>16.38</v>
      </c>
      <c r="K952"/>
    </row>
    <row r="953" ht="15.75" hidden="1" spans="5:11">
      <c r="E953"/>
      <c r="F953" s="46" t="s">
        <v>374</v>
      </c>
      <c r="G953" s="15">
        <v>106</v>
      </c>
      <c r="H953" s="214">
        <v>73.8</v>
      </c>
      <c r="K953"/>
    </row>
    <row r="954" ht="15.75" hidden="1" spans="5:11">
      <c r="E954"/>
      <c r="F954" s="46" t="s">
        <v>405</v>
      </c>
      <c r="G954" s="15">
        <v>105</v>
      </c>
      <c r="H954" s="214">
        <v>73.8</v>
      </c>
      <c r="K954"/>
    </row>
    <row r="955" ht="15.75" hidden="1" spans="5:11">
      <c r="E955"/>
      <c r="F955" s="46" t="s">
        <v>375</v>
      </c>
      <c r="G955" s="15">
        <v>75</v>
      </c>
      <c r="H955" s="214">
        <v>73.8</v>
      </c>
      <c r="K955"/>
    </row>
    <row r="956" ht="15.75" spans="5:11">
      <c r="E956"/>
      <c r="F956" s="78" t="s">
        <v>406</v>
      </c>
      <c r="G956" s="18" t="s">
        <v>172</v>
      </c>
      <c r="H956" s="79" t="s">
        <v>172</v>
      </c>
      <c r="K956"/>
    </row>
    <row r="957" ht="15.75" spans="5:11">
      <c r="E957"/>
      <c r="F957" s="46" t="s">
        <v>277</v>
      </c>
      <c r="G957" s="15">
        <v>18.8</v>
      </c>
      <c r="H957" s="16">
        <v>18.8</v>
      </c>
      <c r="I957">
        <v>41.4</v>
      </c>
      <c r="J957">
        <f t="shared" ref="J957:J962" si="31">G957*I957/1000</f>
        <v>0.77832</v>
      </c>
      <c r="K957"/>
    </row>
    <row r="958" ht="15.75" spans="5:11">
      <c r="E958"/>
      <c r="F958" s="46" t="s">
        <v>278</v>
      </c>
      <c r="G958" s="15">
        <v>26.3</v>
      </c>
      <c r="H958" s="16">
        <v>26.3</v>
      </c>
      <c r="I958">
        <v>45.99</v>
      </c>
      <c r="J958">
        <f t="shared" si="31"/>
        <v>1.209537</v>
      </c>
      <c r="K958"/>
    </row>
    <row r="959" ht="15.75" spans="5:8">
      <c r="E959"/>
      <c r="F959" s="46" t="s">
        <v>170</v>
      </c>
      <c r="G959" s="15">
        <v>26.3</v>
      </c>
      <c r="H959" s="16">
        <v>26.3</v>
      </c>
    </row>
    <row r="960" ht="15.75" spans="5:10">
      <c r="E960"/>
      <c r="F960" s="46" t="s">
        <v>279</v>
      </c>
      <c r="G960" s="15">
        <v>10</v>
      </c>
      <c r="H960" s="16">
        <v>10</v>
      </c>
      <c r="I960">
        <v>195</v>
      </c>
      <c r="J960">
        <f t="shared" si="31"/>
        <v>1.95</v>
      </c>
    </row>
    <row r="961" ht="15.75" spans="5:8">
      <c r="E961"/>
      <c r="F961" s="78" t="s">
        <v>280</v>
      </c>
      <c r="G961" s="18" t="s">
        <v>172</v>
      </c>
      <c r="H961" s="19">
        <v>125</v>
      </c>
    </row>
    <row r="962" ht="15.75" spans="5:10">
      <c r="E962"/>
      <c r="F962" s="46" t="s">
        <v>173</v>
      </c>
      <c r="G962" s="15">
        <v>3.75</v>
      </c>
      <c r="H962" s="16">
        <v>3.75</v>
      </c>
      <c r="I962">
        <v>443.54</v>
      </c>
      <c r="J962">
        <f t="shared" si="31"/>
        <v>1.663275</v>
      </c>
    </row>
    <row r="964" ht="26.25" spans="5:11">
      <c r="E964"/>
      <c r="F964" s="41" t="s">
        <v>300</v>
      </c>
      <c r="K964" s="69">
        <f>J966+J967+J969</f>
        <v>2.6266</v>
      </c>
    </row>
    <row r="965" ht="15.75" spans="5:8">
      <c r="E965"/>
      <c r="F965" s="43" t="s">
        <v>162</v>
      </c>
      <c r="G965" s="44" t="s">
        <v>163</v>
      </c>
      <c r="H965" s="45" t="s">
        <v>164</v>
      </c>
    </row>
    <row r="966" ht="15.75" spans="5:10">
      <c r="E966"/>
      <c r="F966" s="46" t="s">
        <v>301</v>
      </c>
      <c r="G966" s="47">
        <v>20</v>
      </c>
      <c r="H966" s="48">
        <v>50</v>
      </c>
      <c r="I966">
        <v>93.03</v>
      </c>
      <c r="J966">
        <f>G966*I966/1000</f>
        <v>1.8606</v>
      </c>
    </row>
    <row r="967" ht="15.75" spans="5:10">
      <c r="E967"/>
      <c r="F967" s="46" t="s">
        <v>183</v>
      </c>
      <c r="G967" s="47">
        <v>16</v>
      </c>
      <c r="H967" s="48">
        <v>16</v>
      </c>
      <c r="I967">
        <v>46</v>
      </c>
      <c r="J967">
        <f>G967*I967/1000</f>
        <v>0.736</v>
      </c>
    </row>
    <row r="968" ht="15.75" spans="5:8">
      <c r="E968"/>
      <c r="F968" s="72" t="s">
        <v>308</v>
      </c>
      <c r="G968" s="131">
        <v>11</v>
      </c>
      <c r="H968" s="73">
        <v>11</v>
      </c>
    </row>
    <row r="969" ht="15.75" spans="5:10">
      <c r="E969"/>
      <c r="F969" s="46" t="s">
        <v>309</v>
      </c>
      <c r="G969" s="47">
        <v>0.2</v>
      </c>
      <c r="H969" s="48">
        <v>0.2</v>
      </c>
      <c r="I969">
        <v>150</v>
      </c>
      <c r="J969">
        <f>G969*I969/1000</f>
        <v>0.03</v>
      </c>
    </row>
    <row r="970" ht="15.75" spans="5:8">
      <c r="E970"/>
      <c r="F970" s="46" t="s">
        <v>180</v>
      </c>
      <c r="G970" s="47">
        <v>203</v>
      </c>
      <c r="H970" s="48">
        <v>203</v>
      </c>
    </row>
    <row r="972" spans="5:11">
      <c r="E972"/>
      <c r="F972" s="4" t="s">
        <v>32</v>
      </c>
      <c r="G972">
        <v>60</v>
      </c>
      <c r="I972">
        <v>29.72</v>
      </c>
      <c r="K972" s="69">
        <f>G972*I972/1000</f>
        <v>1.7832</v>
      </c>
    </row>
    <row r="974" spans="5:11">
      <c r="E974"/>
      <c r="F974" s="86" t="s">
        <v>355</v>
      </c>
      <c r="G974">
        <v>150</v>
      </c>
      <c r="I974">
        <v>130</v>
      </c>
      <c r="K974" s="69">
        <f>G974*I974/1000</f>
        <v>19.5</v>
      </c>
    </row>
  </sheetData>
  <mergeCells count="32">
    <mergeCell ref="F17:J17"/>
    <mergeCell ref="F24:J24"/>
    <mergeCell ref="F134:J134"/>
    <mergeCell ref="G144:H144"/>
    <mergeCell ref="G145:H145"/>
    <mergeCell ref="E176:F176"/>
    <mergeCell ref="E177:F177"/>
    <mergeCell ref="E178:F178"/>
    <mergeCell ref="E179:F179"/>
    <mergeCell ref="F397:J397"/>
    <mergeCell ref="F404:J404"/>
    <mergeCell ref="G430:H430"/>
    <mergeCell ref="G431:H431"/>
    <mergeCell ref="F630:J630"/>
    <mergeCell ref="G732:H732"/>
    <mergeCell ref="G733:H733"/>
    <mergeCell ref="E766:F766"/>
    <mergeCell ref="E767:F767"/>
    <mergeCell ref="E768:F768"/>
    <mergeCell ref="E769:F769"/>
    <mergeCell ref="H808:I808"/>
    <mergeCell ref="H809:I809"/>
    <mergeCell ref="H810:I810"/>
    <mergeCell ref="E811:F811"/>
    <mergeCell ref="E812:F812"/>
    <mergeCell ref="E813:F813"/>
    <mergeCell ref="E814:F814"/>
    <mergeCell ref="E815:F815"/>
    <mergeCell ref="E816:F816"/>
    <mergeCell ref="E817:F817"/>
    <mergeCell ref="E808:E810"/>
    <mergeCell ref="F808:G810"/>
  </mergeCells>
  <hyperlinks>
    <hyperlink ref="F7" r:id="rId26" display="Яйцо" tooltip="Открыть страницу о продукте"/>
    <hyperlink ref="F8" r:id="rId27" display="  или Меланж" tooltip="Открыть страницу о продукте"/>
    <hyperlink ref="F9" r:id="rId28" display="Молоко" tooltip="Открыть страницу о продукте"/>
    <hyperlink ref="F10" r:id="rId29" display="  или Вода" tooltip="Открыть страницу о продукте"/>
    <hyperlink ref="F12" r:id="rId30" display="Масло сливочное" tooltip="Открыть страницу о продукте"/>
    <hyperlink ref="F14" r:id="rId30" display="Масло сливочное" tooltip="Открыть страницу о продукте"/>
    <hyperlink ref="F20" r:id="rId31" display="Чай высшего сорта" tooltip="Открыть страницу о продукте"/>
    <hyperlink ref="F21" r:id="rId29" display="Вода" tooltip="Открыть страницу о продукте"/>
    <hyperlink ref="F27" r:id="rId32" display="Чай-заварка № 375" tooltip="Открыть рецептуру блюда"/>
    <hyperlink ref="F28" r:id="rId33" display="Сахарный песок" tooltip="Открыть страницу о продукте"/>
    <hyperlink ref="F29" r:id="rId34" display="Лимон" tooltip="Открыть страницу о продукте"/>
    <hyperlink ref="F30" r:id="rId29" display="Вода" tooltip="Открыть страницу о продукте"/>
    <hyperlink ref="F36" r:id="rId35" display="Помидоры (томаты)" tooltip="Открыть страницу о продукте"/>
    <hyperlink ref="F37" r:id="rId36" display="Огурец свежий" tooltip="Открыть страницу о продукте"/>
    <hyperlink ref="F38" r:id="rId37" display="Лук зеленый" tooltip="Открыть страницу о продукте"/>
    <hyperlink ref="F39" r:id="rId38" display="  или Лук репчатый" tooltip="Открыть страницу о продукте"/>
    <hyperlink ref="F40" r:id="rId39" display="Масло растительное" tooltip="Открыть страницу о продукте"/>
    <hyperlink ref="F45" r:id="rId40" display="Картофель" tooltip="Открыть страницу о продукте"/>
    <hyperlink ref="F46" r:id="rId41" display="Макароны из муки 1 сорта" tooltip="Открыть страницу о продукте"/>
    <hyperlink ref="F47" r:id="rId42" display="Лапша" tooltip="Открыть страницу о продукте"/>
    <hyperlink ref="F48" r:id="rId43" display="Вермишель" tooltip="Открыть страницу о продукте"/>
    <hyperlink ref="F49" r:id="rId44" display="Лапша домашняя № 114" tooltip="Открыть рецептуру блюда"/>
    <hyperlink ref="F50" r:id="rId45" display="Макаронные изделия, высшего сорта, яичные" tooltip="Открыть страницу о продукте"/>
    <hyperlink ref="F51" r:id="rId46" display="Морковь" tooltip="Открыть страницу о продукте"/>
    <hyperlink ref="F52" r:id="rId38" display="Лук репчатый" tooltip="Открыть страницу о продукте"/>
    <hyperlink ref="F53" r:id="rId39" display="Масло растительное" tooltip="Открыть страницу о продукте"/>
    <hyperlink ref="F54" r:id="rId47" display="Бульон костный № 80" tooltip="Открыть рецептуру блюда"/>
    <hyperlink ref="F55" r:id="rId48" display="  или Бульон рыбный" tooltip="Открыть страницу о продукте"/>
    <hyperlink ref="F56" r:id="rId49" display="  или Бульон куриный" tooltip="Открыть страницу о продукте"/>
    <hyperlink ref="F57" r:id="rId29" display="  или Вода" tooltip="Открыть страницу о продукте"/>
    <hyperlink ref="F58" r:id="rId50" display="Лавровый лист" tooltip="Открыть страницу о продукте"/>
    <hyperlink ref="F59" r:id="rId51" display="Соль поваренная пищевая" tooltip="Открыть страницу о продукте"/>
    <hyperlink ref="F65" r:id="rId52" display="ПЕРЕСЧИТАТЬ"/>
    <hyperlink ref="F68" r:id="rId53" display="Гречневая крупа" tooltip="Открыть страницу о продукте"/>
    <hyperlink ref="F69" r:id="rId29" display="Вода" tooltip="Открыть страницу о продукте"/>
    <hyperlink ref="F71" r:id="rId30" display="Масло сливочное" tooltip="Открыть страницу о продукте"/>
    <hyperlink ref="F77" r:id="rId52" display="ПЕРЕСЧИТАТЬ"/>
    <hyperlink ref="F80" r:id="rId54" display="Говядина 1 кат." tooltip="Открыть страницу о продукте"/>
    <hyperlink ref="F81" r:id="rId55" display="  или Свинина мясная" tooltip="Открыть страницу о продукте"/>
    <hyperlink ref="F82" r:id="rId56" display="  или Телятина 1 кат." tooltip="Открыть страницу о продукте"/>
    <hyperlink ref="F84" r:id="rId57" display="Хлеб пшеничный, формовой из муки 1 сорта" tooltip="Открыть страницу о продукте"/>
    <hyperlink ref="F85" r:id="rId58" display="Молоко стерилизованное 3,5% жирности" tooltip="Открыть страницу о продукте"/>
    <hyperlink ref="F86" r:id="rId29" display="  или Вода" tooltip="Открыть страницу о продукте"/>
    <hyperlink ref="F87" r:id="rId59" display="Сухари панировочные" tooltip="Открыть страницу о продукте"/>
    <hyperlink ref="F89" r:id="rId30" display="Масло сливочное" tooltip="Открыть страницу о продукте"/>
    <hyperlink ref="F124" r:id="rId52" display="ПЕРЕСЧИТАТЬ"/>
    <hyperlink ref="F128" r:id="rId31" display="Чай высшего сорта" tooltip="Открыть страницу о продукте"/>
    <hyperlink ref="F129" r:id="rId29" display="Вода" tooltip="Открыть страницу о продукте"/>
    <hyperlink ref="F130" r:id="rId33" display="Сахарный песок" tooltip="Открыть страницу о продукте"/>
    <hyperlink ref="F131" r:id="rId29" display="Вода" tooltip="Открыть страницу о продукте"/>
    <hyperlink ref="F137" r:id="rId30" display="Масло сливочное" tooltip="Открыть страницу о продукте"/>
    <hyperlink ref="F138" r:id="rId60" display="  или Масло шоколадное" tooltip="Открыть страницу о продукте"/>
    <hyperlink ref="F139" r:id="rId61" display="батон" tooltip="Открыть страницу о продукте"/>
    <hyperlink ref="F140" r:id="rId62" display="  или Хлеб пшеничный" tooltip="Открыть страницу о продукте"/>
    <hyperlink ref="F155" r:id="rId52" display="ПЕРЕСЧИТАТЬ"/>
    <hyperlink ref="F158" r:id="rId63" display="Капуста белокочанная" tooltip="Открыть страницу о продукте"/>
    <hyperlink ref="F159" r:id="rId40" display="Картофель" tooltip="Открыть страницу о продукте"/>
    <hyperlink ref="F160" r:id="rId46" display="Морковь" tooltip="Открыть страницу о продукте"/>
    <hyperlink ref="F161" r:id="rId38" display="Лук репчатый" tooltip="Открыть страницу о продукте"/>
    <hyperlink ref="F162" r:id="rId64" display="Томат-пюре" tooltip="Открыть страницу о продукте"/>
    <hyperlink ref="F163" r:id="rId39" display="Масло растительное" tooltip="Открыть страницу о продукте"/>
    <hyperlink ref="F164" r:id="rId65" display="Бульон мясной" tooltip="Открыть страницу о продукте"/>
    <hyperlink ref="F165" r:id="rId49" display="  или Бульон куриный" tooltip="Открыть страницу о продукте"/>
    <hyperlink ref="F166" r:id="rId29" display="  или Вода" tooltip="Открыть страницу о продукте"/>
    <hyperlink ref="F170" r:id="rId66" display="Цыпленок-бройлер" tooltip="Открыть страницу о продукте"/>
    <hyperlink ref="F171" r:id="rId66" display="  или Часть Цыпленока-бройлера" tooltip="Открыть страницу о продукте"/>
    <hyperlink ref="F172" r:id="rId67" display="Масло растительное" tooltip="Открыть страницу о продукте"/>
    <hyperlink ref="F174" r:id="rId68" display="Лук репчатый" tooltip="Открыть страницу о продукте"/>
    <hyperlink ref="F175" r:id="rId69" display="Морковь" tooltip="Открыть страницу о продукте"/>
    <hyperlink ref="E176" r:id="rId70" display="Рис" tooltip="Открыть страницу о продукте"/>
    <hyperlink ref="E177" r:id="rId67" display="Масло растительное" tooltip="Открыть страницу о продукте"/>
    <hyperlink ref="E178" r:id="rId71" display="Томат-паста" tooltip="Открыть страницу о продукте"/>
    <hyperlink ref="F183" r:id="rId72" display="Смесь сухофруктов" tooltip="Открыть страницу о продукте"/>
    <hyperlink ref="F184" r:id="rId73" display="  или Яблоки сушеные" tooltip="Открыть страницу о продукте"/>
    <hyperlink ref="F185" r:id="rId74" display="  или Груша сушеная" tooltip="Открыть страницу о продукте"/>
    <hyperlink ref="F186" r:id="rId75" display="  или Абрикосы сушеные без косточки (курага)" tooltip="Открыть страницу о продукте"/>
    <hyperlink ref="F187" r:id="rId76" display="  или Урюк" tooltip="Открыть страницу о продукте"/>
    <hyperlink ref="F188" r:id="rId77" display="  или Изюм" tooltip="Открыть страницу о продукте"/>
    <hyperlink ref="F190" r:id="rId33" display="Сахарный песок" tooltip="Открыть страницу о продукте"/>
    <hyperlink ref="F192" r:id="rId78" display="Лимонная кислота" tooltip="Открыть страницу о продукте"/>
    <hyperlink ref="F193" r:id="rId29" display="Вода" tooltip="Открыть страницу о продукте"/>
    <hyperlink ref="F204" r:id="rId52" display="Пересчитать"/>
    <hyperlink ref="F211" r:id="rId79" display="Пшеничная мука, высшего сорта" tooltip="Открыть страницу о продукте"/>
    <hyperlink ref="F212" r:id="rId26" display="Яйцо" tooltip="Открыть страницу о продукте"/>
    <hyperlink ref="F213" r:id="rId80" display="Молоко стерилизованное 3,2% жирности" tooltip="Открыть страницу о продукте"/>
    <hyperlink ref="F214" r:id="rId29" display="  или Вода" tooltip="Открыть страницу о продукте"/>
    <hyperlink ref="F215" r:id="rId81" display="Дрожжи сухие" tooltip="Открыть страницу о продукте"/>
    <hyperlink ref="F216" r:id="rId33" display="Сахарный песок" tooltip="Открыть страницу о продукте"/>
    <hyperlink ref="F217" r:id="rId51" display="Соль поваренная пищевая" tooltip="Открыть страницу о продукте"/>
    <hyperlink ref="F218" r:id="rId82" display="Масло подсолнечное" tooltip="Открыть страницу о продукте"/>
    <hyperlink ref="F220" r:id="rId83" display="Повидло" tooltip="Открыть страницу о продукте"/>
    <hyperlink ref="F102" r:id="rId52" display="Пересчитать"/>
    <hyperlink ref="F108" r:id="rId84" display="Творог" tooltip="Открыть страницу о продукте"/>
    <hyperlink ref="F109" r:id="rId85" display="Крупа манная" tooltip="Открыть страницу о продукте"/>
    <hyperlink ref="F110" r:id="rId29" display="Вода" tooltip="Открыть страницу о продукте"/>
    <hyperlink ref="F111" r:id="rId80" display="  или Молоко стерилизованное 3,2% жирности" tooltip="Открыть страницу о продукте"/>
    <hyperlink ref="F112" r:id="rId26" display="Яйцо" tooltip="Открыть страницу о продукте"/>
    <hyperlink ref="F113" r:id="rId33" display="Сахарный песок" tooltip="Открыть страницу о продукте"/>
    <hyperlink ref="F114" r:id="rId86" display="Сметана 10,0% жирности" tooltip="Открыть страницу о продукте"/>
    <hyperlink ref="F115" r:id="rId87" display="Сухари" tooltip="Открыть страницу о продукте"/>
    <hyperlink ref="F116" r:id="rId30" display="Масло сливочное" tooltip="Открыть страницу о продукте"/>
    <hyperlink ref="F224" r:id="rId36" display="Огурец свежий" tooltip="Открыть страницу о продукте"/>
    <hyperlink ref="F228" r:id="rId82" display="Масло подсолнечное" tooltip="Открыть страницу о продукте"/>
    <hyperlink ref="F229" r:id="rId88" display="Бульон мясной № 511" tooltip="Открыть рецептуру блюда"/>
    <hyperlink ref="F230" r:id="rId29" display="  или Вода" tooltip="Открыть страницу о продукте"/>
    <hyperlink ref="F231" r:id="rId40" display="Картофель" tooltip="Открыть страницу о продукте"/>
    <hyperlink ref="F232" r:id="rId89" display="Крупа перловая" tooltip="Открыть страницу о продукте"/>
    <hyperlink ref="F233" r:id="rId90" display="  или Крупа овсяная" tooltip="Открыть страницу о продукте"/>
    <hyperlink ref="F234" r:id="rId91" display="  или Пшеничная крупа" tooltip="Открыть страницу о продукте"/>
    <hyperlink ref="F235" r:id="rId85" display="  или Крупа манная" tooltip="Открыть страницу о продукте"/>
    <hyperlink ref="F236" r:id="rId92" display="  или Рис, зерно продовольственное" tooltip="Открыть страницу о продукте"/>
    <hyperlink ref="F237" r:id="rId93" display="  или Крупа пшено шлифованное" tooltip="Открыть страницу о продукте"/>
    <hyperlink ref="F238" r:id="rId94" display="  или Овсяные хлопья &quot;Геркулес&quot;" tooltip="Открыть страницу о продукте"/>
    <hyperlink ref="F239" r:id="rId95" display="Морковь, красная" tooltip="Открыть страницу о продукте"/>
    <hyperlink ref="F240" r:id="rId38" display="Лук репчатый" tooltip="Открыть страницу о продукте"/>
    <hyperlink ref="F246" r:id="rId96" display="Макаронные изделия" tooltip="Открыть страницу о продукте"/>
    <hyperlink ref="F247" r:id="rId29" display="Вода" tooltip="Открыть страницу о продукте"/>
    <hyperlink ref="F248" r:id="rId51" display="Соль поваренная пищевая" tooltip="Открыть страницу о продукте"/>
    <hyperlink ref="F249" r:id="rId30" display="Масло сливочное" tooltip="Открыть страницу о продукте"/>
    <hyperlink ref="F256" r:id="rId52" display="ПЕРЕСЧИТАТЬ"/>
    <hyperlink ref="F261" r:id="rId97" display="Говядина, лопаточная часть (заплечная)" tooltip="Открыть страницу о продукте"/>
    <hyperlink ref="F262" r:id="rId98" display="  или Говядина, лопаточная часть (плечевая)" tooltip="Открыть страницу о продукте"/>
    <hyperlink ref="F263" r:id="rId99" display="  или Говядина, подлопаточная часть" tooltip="Открыть страницу о продукте"/>
    <hyperlink ref="F264" r:id="rId100" display="  или Говядина, грудинка (мякоть)" tooltip="Открыть страницу о продукте"/>
    <hyperlink ref="F265" r:id="rId101" display="  или Говядина, покромка" tooltip="Открыть страницу о продукте"/>
    <hyperlink ref="F266" r:id="rId102" display="  или Свинина, лопаточная часть" tooltip="Открыть страницу о продукте"/>
    <hyperlink ref="F267" r:id="rId103" display="  или Свинина, шейная часть (мякоть)" tooltip="Открыть страницу о продукте"/>
    <hyperlink ref="F268" r:id="rId39" display="Масло растительное" tooltip="Открыть страницу о продукте"/>
    <hyperlink ref="F269" r:id="rId38" display="Лук репчатый" tooltip="Открыть страницу о продукте"/>
    <hyperlink ref="F270" r:id="rId64" display="Томат-пюре" tooltip="Открыть страницу о продукте"/>
    <hyperlink ref="F271" r:id="rId104" display="Мука пшеничная" tooltip="Открыть страницу о продукте"/>
    <hyperlink ref="F279" r:id="rId52" display="ПЕРЕСЧИТАТЬ"/>
    <hyperlink ref="F282" r:id="rId105" display="Концентрат киселя витаминизированного" tooltip="Открыть страницу о продукте"/>
    <hyperlink ref="F283" r:id="rId33" display="Сахарный песок" tooltip="Открыть страницу о продукте"/>
    <hyperlink ref="F284" r:id="rId29" display="Вода" tooltip="Открыть страницу о продукте"/>
    <hyperlink ref="F297" r:id="rId52" display="ПЕРЕСЧИТАТЬ"/>
    <hyperlink ref="F300" r:id="rId85" display="Крупа манная" tooltip="Открыть страницу о продукте"/>
    <hyperlink ref="F301" r:id="rId28" display="Молоко" tooltip="Открыть страницу о продукте"/>
    <hyperlink ref="F302" r:id="rId29" display="Вода" tooltip="Открыть страницу о продукте"/>
    <hyperlink ref="F303" r:id="rId33" display="Сахарный песок" tooltip="Открыть страницу о продукте"/>
    <hyperlink ref="F305" r:id="rId30" display="Масло сливочное" tooltip="Открыть страницу о продукте"/>
    <hyperlink ref="F310" r:id="rId52" display="ПЕРЕСЧИТАТЬ"/>
    <hyperlink ref="F314" r:id="rId31" display="Чай высшего сорта" tooltip="Открыть страницу о продукте"/>
    <hyperlink ref="F315" r:id="rId29" display="Вода" tooltip="Открыть страницу о продукте"/>
    <hyperlink ref="F316" r:id="rId33" display="Сахарный песок" tooltip="Открыть страницу о продукте"/>
    <hyperlink ref="F317" r:id="rId29" display="Вода" tooltip="Открыть страницу о продукте"/>
    <hyperlink ref="F327" r:id="rId35" display="Помидоры (томаты)" tooltip="Открыть страницу о продукте"/>
    <hyperlink ref="F328" r:id="rId36" display="Огурец свежий" tooltip="Открыть страницу о продукте"/>
    <hyperlink ref="F329" r:id="rId37" display="Лук зеленый" tooltip="Открыть страницу о продукте"/>
    <hyperlink ref="F330" r:id="rId38" display="  или Лук репчатый" tooltip="Открыть страницу о продукте"/>
    <hyperlink ref="F331" r:id="rId39" display="Масло растительное" tooltip="Открыть страницу о продукте"/>
    <hyperlink ref="F336" r:id="rId40" display="Картофель" tooltip="Открыть страницу о продукте"/>
    <hyperlink ref="F337" r:id="rId41" display="Макароны из муки 1 сорта" tooltip="Открыть страницу о продукте"/>
    <hyperlink ref="F338" r:id="rId42" display="Лапша" tooltip="Открыть страницу о продукте"/>
    <hyperlink ref="F339" r:id="rId43" display="Вермишель" tooltip="Открыть страницу о продукте"/>
    <hyperlink ref="F340" r:id="rId44" display="Лапша домашняя № 114" tooltip="Открыть рецептуру блюда"/>
    <hyperlink ref="F341" r:id="rId45" display="Макаронные изделия, высшего сорта, яичные" tooltip="Открыть страницу о продукте"/>
    <hyperlink ref="F342" r:id="rId46" display="Морковь" tooltip="Открыть страницу о продукте"/>
    <hyperlink ref="F343" r:id="rId38" display="Лук репчатый" tooltip="Открыть страницу о продукте"/>
    <hyperlink ref="F344" r:id="rId39" display="Масло растительное" tooltip="Открыть страницу о продукте"/>
    <hyperlink ref="F345" r:id="rId47" display="Бульон костный № 80" tooltip="Открыть рецептуру блюда"/>
    <hyperlink ref="F346" r:id="rId48" display="  или Бульон рыбный" tooltip="Открыть страницу о продукте"/>
    <hyperlink ref="F347" r:id="rId49" display="  или Бульон куриный" tooltip="Открыть страницу о продукте"/>
    <hyperlink ref="F348" r:id="rId29" display="  или Вода" tooltip="Открыть страницу о продукте"/>
    <hyperlink ref="F349" r:id="rId50" display="Лавровый лист" tooltip="Открыть страницу о продукте"/>
    <hyperlink ref="F350" r:id="rId51" display="Соль поваренная пищевая" tooltip="Открыть страницу о продукте"/>
    <hyperlink ref="F354" r:id="rId40" display="Картофель" tooltip="Открыть страницу о продукте"/>
    <hyperlink ref="F355" r:id="rId58" display="Молоко стерилизованное 3,5% жирности" tooltip="Открыть страницу о продукте"/>
    <hyperlink ref="F358" r:id="rId30" display="Масло сливочное" tooltip="Открыть страницу о продукте"/>
    <hyperlink ref="F363" r:id="rId106" display="Минтай" tooltip="Открыть страницу о продукте"/>
    <hyperlink ref="F364" r:id="rId29" display="Вода" tooltip="Открыть страницу о продукте"/>
    <hyperlink ref="F365" r:id="rId95" display="Морковь, красная" tooltip="Открыть страницу о продукте"/>
    <hyperlink ref="F366" r:id="rId38" display="Лук репчатый" tooltip="Открыть страницу о продукте"/>
    <hyperlink ref="F367" r:id="rId82" display="Масло подсолнечное" tooltip="Открыть страницу о продукте"/>
    <hyperlink ref="F368" r:id="rId33" display="Сахарный песок" tooltip="Открыть страницу о продукте"/>
    <hyperlink ref="F369" r:id="rId107" display="Соль пищевая йодированная" tooltip="Открыть страницу о продукте"/>
    <hyperlink ref="F383" r:id="rId52" display="ПЕРЕСЧИТАТЬ"/>
    <hyperlink ref="F388" r:id="rId108" display="Крупа рисовая" tooltip="Открыть страницу о продукте"/>
    <hyperlink ref="F389" r:id="rId28" display="Молоко" tooltip="Открыть страницу о продукте"/>
    <hyperlink ref="F390" r:id="rId29" display="Вода" tooltip="Открыть страницу о продукте"/>
    <hyperlink ref="F391" r:id="rId33" display="Сахарный песок" tooltip="Открыть страницу о продукте"/>
    <hyperlink ref="F392" r:id="rId107" display="Соль пищевая йодированная" tooltip="Открыть страницу о продукте"/>
    <hyperlink ref="F394" r:id="rId30" display="Масло сливочное" tooltip="Открыть страницу о продукте"/>
    <hyperlink ref="F400" r:id="rId31" display="Чай высшего сорта" tooltip="Открыть страницу о продукте"/>
    <hyperlink ref="F401" r:id="rId29" display="Вода" tooltip="Открыть страницу о продукте"/>
    <hyperlink ref="F407" r:id="rId32" display="Чай-заварка № 375" tooltip="Открыть рецептуру блюда"/>
    <hyperlink ref="F408" r:id="rId33" display="Сахарный песок" tooltip="Открыть страницу о продукте"/>
    <hyperlink ref="F409" r:id="rId34" display="Лимон" tooltip="Открыть страницу о продукте"/>
    <hyperlink ref="F410" r:id="rId29" display="Вода" tooltip="Открыть страницу о продукте"/>
    <hyperlink ref="F415" r:id="rId52" display="Пересчитать"/>
    <hyperlink ref="F423" r:id="rId30" display="Масло сливочное" tooltip="Открыть страницу о продукте"/>
    <hyperlink ref="F424" r:id="rId60" display="  или Масло шоколадное" tooltip="Открыть страницу о продукте"/>
    <hyperlink ref="F425" r:id="rId61" display="батон" tooltip="Открыть страницу о продукте"/>
    <hyperlink ref="F426" r:id="rId62" display="  или Хлеб пшеничный" tooltip="Открыть страницу о продукте"/>
    <hyperlink ref="F439" r:id="rId109" display="Свекла" tooltip="Открыть страницу о продукте"/>
    <hyperlink ref="F440" r:id="rId63" display="Капуста белокочанная" tooltip="Открыть страницу о продукте"/>
    <hyperlink ref="F441" r:id="rId110" display="  или Капуста белокочанная, квашеная" tooltip="Открыть страницу о продукте"/>
    <hyperlink ref="F442" r:id="rId40" display="Картофель" tooltip="Открыть страницу о продукте"/>
    <hyperlink ref="F443" r:id="rId46" display="Морковь" tooltip="Открыть страницу о продукте"/>
    <hyperlink ref="F444" r:id="rId38" display="Лук репчатый" tooltip="Открыть страницу о продукте"/>
    <hyperlink ref="F445" r:id="rId39" display="Масло растительное" tooltip="Открыть страницу о продукте"/>
    <hyperlink ref="F446" r:id="rId33" display="Сахарный песок" tooltip="Открыть страницу о продукте"/>
    <hyperlink ref="F447" r:id="rId64" display="Томат-пюре" tooltip="Открыть страницу о продукте"/>
    <hyperlink ref="F448" r:id="rId29" display="Вода" tooltip="Открыть страницу о продукте"/>
    <hyperlink ref="F449" r:id="rId65" display="Бульон мясной" tooltip="Открыть страницу о продукте"/>
    <hyperlink ref="F453" r:id="rId53" display="Гречневая крупа" tooltip="Открыть страницу о продукте"/>
    <hyperlink ref="F454" r:id="rId29" display="Вода" tooltip="Открыть страницу о продукте"/>
    <hyperlink ref="F456" r:id="rId30" display="Масло сливочное" tooltip="Открыть страницу о продукте"/>
    <hyperlink ref="F461" r:id="rId52" display="Пересчитать"/>
    <hyperlink ref="F469" r:id="rId111" display="Говядина, тазобедренная часть(верхний кусок)" tooltip="Открыть страницу о продукте"/>
    <hyperlink ref="F470" r:id="rId112" display="  или Говядина, тазобедренная часть (внутренний кусок)" tooltip="Открыть страницу о продукте"/>
    <hyperlink ref="F471" r:id="rId113" display="  или Говядина, тазобедренная часть (боковой кусок)" tooltip="Открыть страницу о продукте"/>
    <hyperlink ref="F472" r:id="rId102" display="  или Свинина, лопаточная часть" tooltip="Открыть страницу о продукте"/>
    <hyperlink ref="F473" r:id="rId103" display="  или Свинина, шейная часть (мякоть)" tooltip="Открыть страницу о продукте"/>
    <hyperlink ref="F474" r:id="rId114" display="  или Баранина, лопаточная часть" tooltip="Открыть страницу о продукте"/>
    <hyperlink ref="F475" r:id="rId115" display="  или Баранина, грудинка мякоть" tooltip="Открыть страницу о продукте"/>
    <hyperlink ref="F476" r:id="rId46" display="Морковь" tooltip="Открыть страницу о продукте"/>
    <hyperlink ref="F477" r:id="rId38" display="Лук репчатый" tooltip="Открыть страницу о продукте"/>
    <hyperlink ref="F478" r:id="rId39" display="Масло растительное" tooltip="Открыть страницу о продукте"/>
    <hyperlink ref="F479" r:id="rId64" display="Томат-пюре" tooltip="Открыть страницу о продукте"/>
    <hyperlink ref="F480" r:id="rId104" display="Мука пшеничная" tooltip="Открыть страницу о продукте"/>
    <hyperlink ref="F487" r:id="rId52" display="ПЕРЕСЧИТАТЬ"/>
    <hyperlink ref="F491" r:id="rId31" display="Чай высшего сорта" tooltip="Открыть страницу о продукте"/>
    <hyperlink ref="F492" r:id="rId29" display="Вода" tooltip="Открыть страницу о продукте"/>
    <hyperlink ref="F493" r:id="rId33" display="Сахарный песок" tooltip="Открыть страницу о продукте"/>
    <hyperlink ref="F494" r:id="rId29" display="Вода" tooltip="Открыть страницу о продукте"/>
    <hyperlink ref="F507" r:id="rId52" display="Пересчитать"/>
    <hyperlink ref="F513" r:id="rId84" display="Творог" tooltip="Открыть страницу о продукте"/>
    <hyperlink ref="F514" r:id="rId85" display="Крупа манная" tooltip="Открыть страницу о продукте"/>
    <hyperlink ref="F515" r:id="rId29" display="Вода" tooltip="Открыть страницу о продукте"/>
    <hyperlink ref="F516" r:id="rId80" display="  или Молоко стерилизованное 3,2% жирности" tooltip="Открыть страницу о продукте"/>
    <hyperlink ref="F517" r:id="rId26" display="Яйцо" tooltip="Открыть страницу о продукте"/>
    <hyperlink ref="F518" r:id="rId33" display="Сахарный песок" tooltip="Открыть страницу о продукте"/>
    <hyperlink ref="F519" r:id="rId86" display="Сметана 10,0% жирности" tooltip="Открыть страницу о продукте"/>
    <hyperlink ref="F520" r:id="rId87" display="Сухари" tooltip="Открыть страницу о продукте"/>
    <hyperlink ref="F521" r:id="rId30" display="Масло сливочное" tooltip="Открыть страницу о продукте"/>
    <hyperlink ref="F529" r:id="rId52" display="ПЕРЕСЧИТАТЬ"/>
    <hyperlink ref="F533" r:id="rId31" display="Чай высшего сорта" tooltip="Открыть страницу о продукте"/>
    <hyperlink ref="F534" r:id="rId29" display="Вода" tooltip="Открыть страницу о продукте"/>
    <hyperlink ref="F535" r:id="rId33" display="Сахарный песок" tooltip="Открыть страницу о продукте"/>
    <hyperlink ref="F536" r:id="rId29" display="Вода" tooltip="Открыть страницу о продукте"/>
    <hyperlink ref="F539" r:id="rId36" display="Огурец свежий" tooltip="Открыть страницу о продукте"/>
    <hyperlink ref="F545" r:id="rId52" display="ПЕРЕСЧИТАТЬ"/>
    <hyperlink ref="F548" r:id="rId63" display="Капуста белокочанная" tooltip="Открыть страницу о продукте"/>
    <hyperlink ref="F549" r:id="rId40" display="Картофель" tooltip="Открыть страницу о продукте"/>
    <hyperlink ref="F550" r:id="rId46" display="Морковь" tooltip="Открыть страницу о продукте"/>
    <hyperlink ref="F551" r:id="rId38" display="Лук репчатый" tooltip="Открыть страницу о продукте"/>
    <hyperlink ref="F552" r:id="rId64" display="Томат-пюре" tooltip="Открыть страницу о продукте"/>
    <hyperlink ref="F553" r:id="rId39" display="Масло растительное" tooltip="Открыть страницу о продукте"/>
    <hyperlink ref="F554" r:id="rId65" display="Бульон мясной" tooltip="Открыть страницу о продукте"/>
    <hyperlink ref="F555" r:id="rId49" display="  или Бульон куриный" tooltip="Открыть страницу о продукте"/>
    <hyperlink ref="F556" r:id="rId29" display="  или Вода" tooltip="Открыть страницу о продукте"/>
    <hyperlink ref="F561" r:id="rId96" display="Макаронные изделия" tooltip="Открыть страницу о продукте"/>
    <hyperlink ref="F562" r:id="rId29" display="Вода" tooltip="Открыть страницу о продукте"/>
    <hyperlink ref="F563" r:id="rId51" display="Соль поваренная пищевая" tooltip="Открыть страницу о продукте"/>
    <hyperlink ref="F564" r:id="rId30" display="Масло сливочное" tooltip="Открыть страницу о продукте"/>
    <hyperlink ref="F571" r:id="rId52" display="ПЕРЕСЧИТАТЬ"/>
    <hyperlink ref="F574" r:id="rId116" display="Курица, 1 категории" tooltip="Открыть страницу о продукте"/>
    <hyperlink ref="F575" r:id="rId117" display="  или Бройлеры (цыплята) 1 кат." tooltip="Открыть страницу о продукте"/>
    <hyperlink ref="F576" r:id="rId118" display="  или Индейки 1 кат." tooltip="Открыть страницу о продукте"/>
    <hyperlink ref="F577" r:id="rId119" display="  или Филе птицы (полуфабрикат)" tooltip="Открыть страницу о продукте"/>
    <hyperlink ref="F579" r:id="rId120" display="Соус сметанный № 354" tooltip="Открыть рецептуру блюда"/>
    <hyperlink ref="F580" r:id="rId121" display="  или Соус сметанный № 367" tooltip="Открыть рецептуру блюда"/>
    <hyperlink ref="F581" r:id="rId122" display="  или Соус сметанный с томатом № 355" tooltip="Открыть рецептуру блюда"/>
    <hyperlink ref="F587" r:id="rId52" display="ПЕРЕСЧИТАТЬ"/>
    <hyperlink ref="F590" r:id="rId86" display="Сметана 10,0% жирности" tooltip="Открыть страницу о продукте"/>
    <hyperlink ref="F591" r:id="rId123" display="Пшеничная мука, первого сорта" tooltip="Открыть страницу о продукте"/>
    <hyperlink ref="F592" r:id="rId29" display="Вода" tooltip="Открыть страницу о продукте"/>
    <hyperlink ref="F593" r:id="rId124" display="  или Отвар" tooltip="Открыть страницу о продукте"/>
    <hyperlink ref="F595" r:id="rId51" display="Соль поваренная пищевая" tooltip="Открыть страницу о продукте"/>
    <hyperlink ref="F601" r:id="rId52" display="ПЕРЕСЧИТАТЬ"/>
    <hyperlink ref="F604" r:id="rId105" display="Концентрат киселя витаминизированного" tooltip="Открыть страницу о продукте"/>
    <hyperlink ref="F605" r:id="rId33" display="Сахарный песок" tooltip="Открыть страницу о продукте"/>
    <hyperlink ref="F606" r:id="rId29" display="Вода" tooltip="Открыть страницу о продукте"/>
    <hyperlink ref="F619" r:id="rId52" display="ПЕРЕСЧИТАТЬ"/>
    <hyperlink ref="F622" r:id="rId125" display="Пшено" tooltip="Открыть страницу о продукте"/>
    <hyperlink ref="F623" r:id="rId29" display="Вода" tooltip="Открыть страницу о продукте"/>
    <hyperlink ref="F624" r:id="rId28" display="Молоко" tooltip="Открыть страницу о продукте"/>
    <hyperlink ref="F625" r:id="rId33" display="Сахарный песок" tooltip="Открыть страницу о продукте"/>
    <hyperlink ref="F627" r:id="rId30" display="Масло сливочное" tooltip="Открыть страницу о продукте"/>
    <hyperlink ref="F634" r:id="rId33" display="Сахарный песок" tooltip="Открыть страницу о продукте"/>
    <hyperlink ref="F635" r:id="rId34" display="Лимон" tooltip="Открыть страницу о продукте"/>
    <hyperlink ref="F636" r:id="rId29" display="Вода" tooltip="Открыть страницу о продукте"/>
    <hyperlink ref="F633" r:id="rId31" display="Чай высшего сорта" tooltip="Открыть страницу о продукте"/>
    <hyperlink ref="F645" r:id="rId35" display="Помидоры (томаты)" tooltip="Открыть страницу о продукте"/>
    <hyperlink ref="F646" r:id="rId36" display="Огурец свежий" tooltip="Открыть страницу о продукте"/>
    <hyperlink ref="F647" r:id="rId37" display="Лук зеленый" tooltip="Открыть страницу о продукте"/>
    <hyperlink ref="F648" r:id="rId38" display="  или Лук репчатый" tooltip="Открыть страницу о продукте"/>
    <hyperlink ref="F649" r:id="rId39" display="Масло растительное" tooltip="Открыть страницу о продукте"/>
    <hyperlink ref="F653" r:id="rId82" display="Масло подсолнечное" tooltip="Открыть страницу о продукте"/>
    <hyperlink ref="F654" r:id="rId88" display="Бульон мясной № 511" tooltip="Открыть рецептуру блюда"/>
    <hyperlink ref="F655" r:id="rId29" display="  или Вода" tooltip="Открыть страницу о продукте"/>
    <hyperlink ref="F656" r:id="rId40" display="Картофель" tooltip="Открыть страницу о продукте"/>
    <hyperlink ref="F657" r:id="rId89" display="Крупа перловая" tooltip="Открыть страницу о продукте"/>
    <hyperlink ref="F658" r:id="rId90" display="  или Крупа овсяная" tooltip="Открыть страницу о продукте"/>
    <hyperlink ref="F659" r:id="rId91" display="  или Пшеничная крупа" tooltip="Открыть страницу о продукте"/>
    <hyperlink ref="F660" r:id="rId85" display="  или Крупа манная" tooltip="Открыть страницу о продукте"/>
    <hyperlink ref="F661" r:id="rId92" display="  или Рис, зерно продовольственное" tooltip="Открыть страницу о продукте"/>
    <hyperlink ref="F662" r:id="rId93" display="  или Крупа пшено шлифованное" tooltip="Открыть страницу о продукте"/>
    <hyperlink ref="F663" r:id="rId94" display="  или Овсяные хлопья &quot;Геркулес&quot;" tooltip="Открыть страницу о продукте"/>
    <hyperlink ref="F664" r:id="rId95" display="Морковь, красная" tooltip="Открыть страницу о продукте"/>
    <hyperlink ref="F665" r:id="rId38" display="Лук репчатый" tooltip="Открыть страницу о продукте"/>
    <hyperlink ref="F669" r:id="rId40" display="Картофель" tooltip="Открыть страницу о продукте"/>
    <hyperlink ref="F670" r:id="rId58" display="Молоко стерилизованное 3,5% жирности" tooltip="Открыть страницу о продукте"/>
    <hyperlink ref="F673" r:id="rId30" display="Масло сливочное" tooltip="Открыть страницу о продукте"/>
    <hyperlink ref="F678" r:id="rId52" display="Пересчитать"/>
    <hyperlink ref="F684" r:id="rId106" display="Минтай" tooltip="Открыть страницу о продукте"/>
    <hyperlink ref="F685" r:id="rId61" display="Хлеб пшеничный, формовой из муки высшего сорта" tooltip="Открыть страницу о продукте"/>
    <hyperlink ref="F686" r:id="rId26" display="Яйцо" tooltip="Открыть страницу о продукте"/>
    <hyperlink ref="F687" r:id="rId107" display="Соль пищевая йодированная" tooltip="Открыть страницу о продукте"/>
    <hyperlink ref="F688" r:id="rId126" display="Молоко пастеризованное, 2,5% жирности" tooltip="Открыть страницу о продукте"/>
    <hyperlink ref="F692" r:id="rId72" display="Смесь сухофруктов" tooltip="Открыть страницу о продукте"/>
    <hyperlink ref="F693" r:id="rId33" display="Сахарный песок" tooltip="Открыть страницу о продукте"/>
    <hyperlink ref="F695" r:id="rId78" display="Лимонная кислота" tooltip="Открыть страницу о продукте"/>
    <hyperlink ref="F696" r:id="rId29" display="Вода" tooltip="Открыть страницу о продукте"/>
    <hyperlink ref="F707" r:id="rId26" display="Яйцо" tooltip="Открыть страницу о продукте"/>
    <hyperlink ref="F708" r:id="rId27" display="  или Меланж" tooltip="Открыть страницу о продукте"/>
    <hyperlink ref="F709" r:id="rId28" display="Молоко" tooltip="Открыть страницу о продукте"/>
    <hyperlink ref="F710" r:id="rId29" display="  или Вода" tooltip="Открыть страницу о продукте"/>
    <hyperlink ref="F712" r:id="rId30" display="Масло сливочное" tooltip="Открыть страницу о продукте"/>
    <hyperlink ref="F714" r:id="rId30" display="Масло сливочное" tooltip="Открыть страницу о продукте"/>
    <hyperlink ref="F721" r:id="rId52" display="ПЕРЕСЧИТАТЬ"/>
    <hyperlink ref="F725" r:id="rId31" display="Чай высшего сорта" tooltip="Открыть страницу о продукте"/>
    <hyperlink ref="F726" r:id="rId29" display="Вода" tooltip="Открыть страницу о продукте"/>
    <hyperlink ref="F727" r:id="rId33" display="Сахарный песок" tooltip="Открыть страницу о продукте"/>
    <hyperlink ref="F728" r:id="rId29" display="Вода" tooltip="Открыть страницу о продукте"/>
    <hyperlink ref="F742" r:id="rId40" display="Картофель" tooltip="Открыть страницу о продукте"/>
    <hyperlink ref="F743" r:id="rId41" display="Макароны из муки 1 сорта" tooltip="Открыть страницу о продукте"/>
    <hyperlink ref="F744" r:id="rId42" display="Лапша" tooltip="Открыть страницу о продукте"/>
    <hyperlink ref="F745" r:id="rId43" display="Вермишель" tooltip="Открыть страницу о продукте"/>
    <hyperlink ref="F746" r:id="rId44" display="Лапша домашняя № 114" tooltip="Открыть рецептуру блюда"/>
    <hyperlink ref="F747" r:id="rId45" display="Макаронные изделия, высшего сорта, яичные" tooltip="Открыть страницу о продукте"/>
    <hyperlink ref="F748" r:id="rId46" display="Морковь" tooltip="Открыть страницу о продукте"/>
    <hyperlink ref="F749" r:id="rId38" display="Лук репчатый" tooltip="Открыть страницу о продукте"/>
    <hyperlink ref="F750" r:id="rId39" display="Масло растительное" tooltip="Открыть страницу о продукте"/>
    <hyperlink ref="F751" r:id="rId47" display="Бульон костный № 80" tooltip="Открыть рецептуру блюда"/>
    <hyperlink ref="F752" r:id="rId48" display="  или Бульон рыбный" tooltip="Открыть страницу о продукте"/>
    <hyperlink ref="F753" r:id="rId49" display="  или Бульон куриный" tooltip="Открыть страницу о продукте"/>
    <hyperlink ref="F754" r:id="rId29" display="  или Вода" tooltip="Открыть страницу о продукте"/>
    <hyperlink ref="F755" r:id="rId50" display="Лавровый лист" tooltip="Открыть страницу о продукте"/>
    <hyperlink ref="F756" r:id="rId51" display="Соль поваренная пищевая" tooltip="Открыть страницу о продукте"/>
    <hyperlink ref="F760" r:id="rId66" display="Цыпленок-бройлер" tooltip="Открыть страницу о продукте"/>
    <hyperlink ref="F761" r:id="rId66" display="  или Часть Цыпленока-бройлера" tooltip="Открыть страницу о продукте"/>
    <hyperlink ref="F762" r:id="rId67" display="Масло растительное" tooltip="Открыть страницу о продукте"/>
    <hyperlink ref="F764" r:id="rId68" display="Лук репчатый" tooltip="Открыть страницу о продукте"/>
    <hyperlink ref="F765" r:id="rId69" display="Морковь" tooltip="Открыть страницу о продукте"/>
    <hyperlink ref="E766" r:id="rId70" display="Рис" tooltip="Открыть страницу о продукте"/>
    <hyperlink ref="E767" r:id="rId67" display="Масло растительное" tooltip="Открыть страницу о продукте"/>
    <hyperlink ref="E768" r:id="rId71" display="Томат-паста" tooltip="Открыть страницу о продукте"/>
    <hyperlink ref="F782" r:id="rId52" display="Пересчитать"/>
    <hyperlink ref="F789" r:id="rId79" display="Пшеничная мука, высшего сорта" tooltip="Открыть страницу о продукте"/>
    <hyperlink ref="F790" r:id="rId26" display="Яйцо" tooltip="Открыть страницу о продукте"/>
    <hyperlink ref="F791" r:id="rId80" display="Молоко стерилизованное 3,2% жирности" tooltip="Открыть страницу о продукте"/>
    <hyperlink ref="F792" r:id="rId29" display="  или Вода" tooltip="Открыть страницу о продукте"/>
    <hyperlink ref="F793" r:id="rId81" display="Дрожжи сухие" tooltip="Открыть страницу о продукте"/>
    <hyperlink ref="F794" r:id="rId33" display="Сахарный песок" tooltip="Открыть страницу о продукте"/>
    <hyperlink ref="F795" r:id="rId51" display="Соль поваренная пищевая" tooltip="Открыть страницу о продукте"/>
    <hyperlink ref="F796" r:id="rId82" display="Масло подсолнечное" tooltip="Открыть страницу о продукте"/>
    <hyperlink ref="F798" r:id="rId83" display="Повидло" tooltip="Открыть страницу о продукте"/>
    <hyperlink ref="F802" r:id="rId36" display="Огурец свежий" tooltip="Открыть страницу о продукте"/>
    <hyperlink ref="E805" r:id="rId127" display="Наименование блюда: Суп картофельный с  бобовыми"/>
    <hyperlink ref="F823" r:id="rId52" display="ПЕРЕСЧИТАТЬ"/>
    <hyperlink ref="F826" r:id="rId53" display="Гречневая крупа" tooltip="Открыть страницу о продукте"/>
    <hyperlink ref="F827" r:id="rId29" display="Вода" tooltip="Открыть страницу о продукте"/>
    <hyperlink ref="F829" r:id="rId30" display="Масло сливочное" tooltip="Открыть страницу о продукте"/>
    <hyperlink ref="F835" r:id="rId52" display="ПЕРЕСЧИТАТЬ"/>
    <hyperlink ref="F840" r:id="rId97" display="Говядина, лопаточная часть (заплечная)" tooltip="Открыть страницу о продукте"/>
    <hyperlink ref="F841" r:id="rId98" display="  или Говядина, лопаточная часть (плечевая)" tooltip="Открыть страницу о продукте"/>
    <hyperlink ref="F842" r:id="rId99" display="  или Говядина, подлопаточная часть" tooltip="Открыть страницу о продукте"/>
    <hyperlink ref="F843" r:id="rId100" display="  или Говядина, грудинка (мякоть)" tooltip="Открыть страницу о продукте"/>
    <hyperlink ref="F844" r:id="rId101" display="  или Говядина, покромка" tooltip="Открыть страницу о продукте"/>
    <hyperlink ref="F845" r:id="rId102" display="  или Свинина, лопаточная часть" tooltip="Открыть страницу о продукте"/>
    <hyperlink ref="F846" r:id="rId103" display="  или Свинина, шейная часть (мякоть)" tooltip="Открыть страницу о продукте"/>
    <hyperlink ref="F847" r:id="rId39" display="Масло растительное" tooltip="Открыть страницу о продукте"/>
    <hyperlink ref="F848" r:id="rId38" display="Лук репчатый" tooltip="Открыть страницу о продукте"/>
    <hyperlink ref="F849" r:id="rId64" display="Томат-пюре" tooltip="Открыть страницу о продукте"/>
    <hyperlink ref="F850" r:id="rId104" display="Мука пшеничная" tooltip="Открыть страницу о продукте"/>
    <hyperlink ref="F857" r:id="rId52" display="ПЕРЕСЧИТАТЬ"/>
    <hyperlink ref="F861" r:id="rId31" display="Чай высшего сорта" tooltip="Открыть страницу о продукте"/>
    <hyperlink ref="F862" r:id="rId29" display="Вода" tooltip="Открыть страницу о продукте"/>
    <hyperlink ref="F863" r:id="rId33" display="Сахарный песок" tooltip="Открыть страницу о продукте"/>
    <hyperlink ref="F864" r:id="rId29" display="Вода" tooltip="Открыть страницу о продукте"/>
    <hyperlink ref="F878" r:id="rId52" display="ПЕРЕСЧИТАТЬ"/>
    <hyperlink ref="F883" r:id="rId108" display="Крупа рисовая" tooltip="Открыть страницу о продукте"/>
    <hyperlink ref="F884" r:id="rId28" display="Молоко" tooltip="Открыть страницу о продукте"/>
    <hyperlink ref="F885" r:id="rId29" display="Вода" tooltip="Открыть страницу о продукте"/>
    <hyperlink ref="F886" r:id="rId33" display="Сахарный песок" tooltip="Открыть страницу о продукте"/>
    <hyperlink ref="F887" r:id="rId107" display="Соль пищевая йодированная" tooltip="Открыть страницу о продукте"/>
    <hyperlink ref="F889" r:id="rId30" display="Масло сливочное" tooltip="Открыть страницу о продукте"/>
    <hyperlink ref="F895" r:id="rId52" display="ПЕРЕСЧИТАТЬ"/>
    <hyperlink ref="F899" r:id="rId31" display="Чай высшего сорта" tooltip="Открыть страницу о продукте"/>
    <hyperlink ref="F900" r:id="rId29" display="Вода" tooltip="Открыть страницу о продукте"/>
    <hyperlink ref="F901" r:id="rId33" display="Сахарный песок" tooltip="Открыть страницу о продукте"/>
    <hyperlink ref="F902" r:id="rId29" display="Вода" tooltip="Открыть страницу о продукте"/>
    <hyperlink ref="F913" r:id="rId35" display="Помидоры (томаты)" tooltip="Открыть страницу о продукте"/>
    <hyperlink ref="F914" r:id="rId36" display="Огурец свежий" tooltip="Открыть страницу о продукте"/>
    <hyperlink ref="F915" r:id="rId37" display="Лук зеленый" tooltip="Открыть страницу о продукте"/>
    <hyperlink ref="F916" r:id="rId38" display="  или Лук репчатый" tooltip="Открыть страницу о продукте"/>
    <hyperlink ref="F917" r:id="rId39" display="Масло растительное" tooltip="Открыть страницу о продукте"/>
    <hyperlink ref="F921" r:id="rId109" display="Свекла" tooltip="Открыть страницу о продукте"/>
    <hyperlink ref="F922" r:id="rId63" display="Капуста белокочанная" tooltip="Открыть страницу о продукте"/>
    <hyperlink ref="F923" r:id="rId110" display="  или Капуста белокочанная, квашеная" tooltip="Открыть страницу о продукте"/>
    <hyperlink ref="F924" r:id="rId40" display="Картофель" tooltip="Открыть страницу о продукте"/>
    <hyperlink ref="F925" r:id="rId46" display="Морковь" tooltip="Открыть страницу о продукте"/>
    <hyperlink ref="F926" r:id="rId38" display="Лук репчатый" tooltip="Открыть страницу о продукте"/>
    <hyperlink ref="F927" r:id="rId39" display="Масло растительное" tooltip="Открыть страницу о продукте"/>
    <hyperlink ref="F928" r:id="rId33" display="Сахарный песок" tooltip="Открыть страницу о продукте"/>
    <hyperlink ref="F929" r:id="rId64" display="Томат-пюре" tooltip="Открыть страницу о продукте"/>
    <hyperlink ref="F930" r:id="rId29" display="Вода" tooltip="Открыть страницу о продукте"/>
    <hyperlink ref="F931" r:id="rId65" display="Бульон мясной" tooltip="Открыть страницу о продукте"/>
    <hyperlink ref="F936" r:id="rId96" display="Макаронные изделия" tooltip="Открыть страницу о продукте"/>
    <hyperlink ref="F937" r:id="rId29" display="Вода" tooltip="Открыть страницу о продукте"/>
    <hyperlink ref="F938" r:id="rId51" display="Соль поваренная пищевая" tooltip="Открыть страницу о продукте"/>
    <hyperlink ref="F939" r:id="rId30" display="Масло сливочное" tooltip="Открыть страницу о продукте"/>
    <hyperlink ref="F944" r:id="rId52" display="Пересчитать"/>
    <hyperlink ref="F950" r:id="rId116" display="Курица, 1 категории" tooltip="Открыть страницу о продукте"/>
    <hyperlink ref="F951" r:id="rId117" display="  или Бройлеры (цыплята) 1 кат." tooltip="Открыть страницу о продукте"/>
    <hyperlink ref="F952" r:id="rId128" display="  или Куриный окорочок" tooltip="Открыть страницу о продукте"/>
    <hyperlink ref="F953" r:id="rId118" display="  или Индейки 1 кат." tooltip="Открыть страницу о продукте"/>
    <hyperlink ref="F954" r:id="rId129" display="  или Мясо кролика" tooltip="Открыть страницу о продукте"/>
    <hyperlink ref="F955" r:id="rId119" display="  или Филе птицы (полуфабрикат)" tooltip="Открыть страницу о продукте"/>
    <hyperlink ref="F957" r:id="rId57" display="Хлеб пшеничный, формовой из муки 1 сорта" tooltip="Открыть страницу о продукте"/>
    <hyperlink ref="F958" r:id="rId58" display="Молоко стерилизованное 3,5% жирности" tooltip="Открыть страницу о продукте"/>
    <hyperlink ref="F959" r:id="rId29" display="  или Вода" tooltip="Открыть страницу о продукте"/>
    <hyperlink ref="F960" r:id="rId59" display="Сухари панировочные" tooltip="Открыть страницу о продукте"/>
    <hyperlink ref="F962" r:id="rId30" display="Масло сливочное" tooltip="Открыть страницу о продукте"/>
    <hyperlink ref="F966" r:id="rId72" display="Смесь сухофруктов" tooltip="Открыть страницу о продукте"/>
    <hyperlink ref="F967" r:id="rId33" display="Сахарный песок" tooltip="Открыть страницу о продукте"/>
    <hyperlink ref="F969" r:id="rId78" display="Лимонная кислота" tooltip="Открыть страницу о продукте"/>
    <hyperlink ref="F970" r:id="rId29" display="Вода" tooltip="Открыть страницу о продукте"/>
  </hyperlinks>
  <pageMargins left="0.118110236220472" right="0" top="0" bottom="0" header="0.31496062992126" footer="0.31496062992126"/>
  <pageSetup paperSize="9" scale="80" orientation="portrait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5</xdr:col>
                <xdr:colOff>1905</xdr:colOff>
                <xdr:row>51</xdr:row>
                <xdr:rowOff>125730</xdr:rowOff>
              </from>
              <to>
                <xdr:col>5</xdr:col>
                <xdr:colOff>228600</xdr:colOff>
                <xdr:row>52</xdr:row>
                <xdr:rowOff>154305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6">
            <anchor moveWithCells="1">
              <from>
                <xdr:col>5</xdr:col>
                <xdr:colOff>1905</xdr:colOff>
                <xdr:row>62</xdr:row>
                <xdr:rowOff>23495</xdr:rowOff>
              </from>
              <to>
                <xdr:col>5</xdr:col>
                <xdr:colOff>228600</xdr:colOff>
                <xdr:row>63</xdr:row>
                <xdr:rowOff>61595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2" r:id="rId7">
          <controlPr defaultSize="0" r:id="rId8">
            <anchor moveWithCells="1">
              <from>
                <xdr:col>5</xdr:col>
                <xdr:colOff>1905</xdr:colOff>
                <xdr:row>146</xdr:row>
                <xdr:rowOff>180975</xdr:rowOff>
              </from>
              <to>
                <xdr:col>5</xdr:col>
                <xdr:colOff>228600</xdr:colOff>
                <xdr:row>148</xdr:row>
                <xdr:rowOff>9525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9">
          <controlPr defaultSize="0" r:id="rId10">
            <anchor moveWithCells="1">
              <from>
                <xdr:col>5</xdr:col>
                <xdr:colOff>1905</xdr:colOff>
                <xdr:row>194</xdr:row>
                <xdr:rowOff>30480</xdr:rowOff>
              </from>
              <to>
                <xdr:col>5</xdr:col>
                <xdr:colOff>228600</xdr:colOff>
                <xdr:row>195</xdr:row>
                <xdr:rowOff>68580</xdr:rowOff>
              </to>
            </anchor>
          </controlPr>
        </control>
      </mc:Choice>
      <mc:Fallback>
        <control shapeId="2053" r:id="rId9"/>
      </mc:Fallback>
    </mc:AlternateContent>
    <mc:AlternateContent xmlns:mc="http://schemas.openxmlformats.org/markup-compatibility/2006">
      <mc:Choice Requires="x14">
        <control shapeId="2054" r:id="rId11">
          <controlPr defaultSize="0" r:id="rId12">
            <anchor moveWithCells="1">
              <from>
                <xdr:col>5</xdr:col>
                <xdr:colOff>1905</xdr:colOff>
                <xdr:row>246</xdr:row>
                <xdr:rowOff>182880</xdr:rowOff>
              </from>
              <to>
                <xdr:col>5</xdr:col>
                <xdr:colOff>228600</xdr:colOff>
                <xdr:row>248</xdr:row>
                <xdr:rowOff>11430</xdr:rowOff>
              </to>
            </anchor>
          </controlPr>
        </control>
      </mc:Choice>
      <mc:Fallback>
        <control shapeId="2054" r:id="rId11"/>
      </mc:Fallback>
    </mc:AlternateContent>
    <mc:AlternateContent xmlns:mc="http://schemas.openxmlformats.org/markup-compatibility/2006">
      <mc:Choice Requires="x14">
        <control shapeId="2055" r:id="rId13">
          <controlPr defaultSize="0" r:id="rId14">
            <anchor moveWithCells="1">
              <from>
                <xdr:col>5</xdr:col>
                <xdr:colOff>1905</xdr:colOff>
                <xdr:row>268</xdr:row>
                <xdr:rowOff>185420</xdr:rowOff>
              </from>
              <to>
                <xdr:col>5</xdr:col>
                <xdr:colOff>228600</xdr:colOff>
                <xdr:row>270</xdr:row>
                <xdr:rowOff>13970</xdr:rowOff>
              </to>
            </anchor>
          </controlPr>
        </control>
      </mc:Choice>
      <mc:Fallback>
        <control shapeId="2055" r:id="rId13"/>
      </mc:Fallback>
    </mc:AlternateContent>
    <mc:AlternateContent xmlns:mc="http://schemas.openxmlformats.org/markup-compatibility/2006">
      <mc:Choice Requires="x14">
        <control shapeId="2056" r:id="rId15">
          <controlPr defaultSize="0" r:id="rId10">
            <anchor moveWithCells="1">
              <from>
                <xdr:col>5</xdr:col>
                <xdr:colOff>1905</xdr:colOff>
                <xdr:row>444</xdr:row>
                <xdr:rowOff>116205</xdr:rowOff>
              </from>
              <to>
                <xdr:col>5</xdr:col>
                <xdr:colOff>228600</xdr:colOff>
                <xdr:row>445</xdr:row>
                <xdr:rowOff>144780</xdr:rowOff>
              </to>
            </anchor>
          </controlPr>
        </control>
      </mc:Choice>
      <mc:Fallback>
        <control shapeId="2056" r:id="rId15"/>
      </mc:Fallback>
    </mc:AlternateContent>
    <mc:AlternateContent xmlns:mc="http://schemas.openxmlformats.org/markup-compatibility/2006">
      <mc:Choice Requires="x14">
        <control shapeId="2057" r:id="rId16">
          <controlPr defaultSize="0" r:id="rId17">
            <anchor moveWithCells="1">
              <from>
                <xdr:col>5</xdr:col>
                <xdr:colOff>1905</xdr:colOff>
                <xdr:row>557</xdr:row>
                <xdr:rowOff>49530</xdr:rowOff>
              </from>
              <to>
                <xdr:col>5</xdr:col>
                <xdr:colOff>228600</xdr:colOff>
                <xdr:row>557</xdr:row>
                <xdr:rowOff>278130</xdr:rowOff>
              </to>
            </anchor>
          </controlPr>
        </control>
      </mc:Choice>
      <mc:Fallback>
        <control shapeId="2057" r:id="rId16"/>
      </mc:Fallback>
    </mc:AlternateContent>
    <mc:AlternateContent xmlns:mc="http://schemas.openxmlformats.org/markup-compatibility/2006">
      <mc:Choice Requires="x14">
        <control shapeId="2058" r:id="rId18">
          <controlPr defaultSize="0" r:id="rId19">
            <anchor moveWithCells="1">
              <from>
                <xdr:col>5</xdr:col>
                <xdr:colOff>1905</xdr:colOff>
                <xdr:row>574</xdr:row>
                <xdr:rowOff>166370</xdr:rowOff>
              </from>
              <to>
                <xdr:col>5</xdr:col>
                <xdr:colOff>228600</xdr:colOff>
                <xdr:row>575</xdr:row>
                <xdr:rowOff>194945</xdr:rowOff>
              </to>
            </anchor>
          </controlPr>
        </control>
      </mc:Choice>
      <mc:Fallback>
        <control shapeId="2058" r:id="rId18"/>
      </mc:Fallback>
    </mc:AlternateContent>
    <mc:AlternateContent xmlns:mc="http://schemas.openxmlformats.org/markup-compatibility/2006">
      <mc:Choice Requires="x14">
        <control shapeId="2060" r:id="rId20">
          <controlPr defaultSize="0" r:id="rId10">
            <anchor moveWithCells="1">
              <from>
                <xdr:col>5</xdr:col>
                <xdr:colOff>1905</xdr:colOff>
                <xdr:row>666</xdr:row>
                <xdr:rowOff>80645</xdr:rowOff>
              </from>
              <to>
                <xdr:col>5</xdr:col>
                <xdr:colOff>228600</xdr:colOff>
                <xdr:row>666</xdr:row>
                <xdr:rowOff>309245</xdr:rowOff>
              </to>
            </anchor>
          </controlPr>
        </control>
      </mc:Choice>
      <mc:Fallback>
        <control shapeId="2060" r:id="rId20"/>
      </mc:Fallback>
    </mc:AlternateContent>
    <mc:AlternateContent xmlns:mc="http://schemas.openxmlformats.org/markup-compatibility/2006">
      <mc:Choice Requires="x14">
        <control shapeId="2065" r:id="rId21">
          <controlPr defaultSize="0" r:id="rId22">
            <anchor moveWithCells="1">
              <from>
                <xdr:col>6</xdr:col>
                <xdr:colOff>330835</xdr:colOff>
                <xdr:row>792</xdr:row>
                <xdr:rowOff>154305</xdr:rowOff>
              </from>
              <to>
                <xdr:col>6</xdr:col>
                <xdr:colOff>557530</xdr:colOff>
                <xdr:row>793</xdr:row>
                <xdr:rowOff>182880</xdr:rowOff>
              </to>
            </anchor>
          </controlPr>
        </control>
      </mc:Choice>
      <mc:Fallback>
        <control shapeId="2065" r:id="rId21"/>
      </mc:Fallback>
    </mc:AlternateContent>
    <mc:AlternateContent xmlns:mc="http://schemas.openxmlformats.org/markup-compatibility/2006">
      <mc:Choice Requires="x14">
        <control shapeId="2066" r:id="rId23">
          <controlPr defaultSize="0" r:id="rId24">
            <anchor moveWithCells="1">
              <from>
                <xdr:col>6</xdr:col>
                <xdr:colOff>330835</xdr:colOff>
                <xdr:row>793</xdr:row>
                <xdr:rowOff>171450</xdr:rowOff>
              </from>
              <to>
                <xdr:col>8</xdr:col>
                <xdr:colOff>235585</xdr:colOff>
                <xdr:row>795</xdr:row>
                <xdr:rowOff>66675</xdr:rowOff>
              </to>
            </anchor>
          </controlPr>
        </control>
      </mc:Choice>
      <mc:Fallback>
        <control shapeId="2066" r:id="rId23"/>
      </mc:Fallback>
    </mc:AlternateContent>
    <mc:AlternateContent xmlns:mc="http://schemas.openxmlformats.org/markup-compatibility/2006">
      <mc:Choice Requires="x14">
        <control shapeId="2067" r:id="rId25">
          <controlPr defaultSize="0" r:id="rId10">
            <anchor moveWithCells="1">
              <from>
                <xdr:col>5</xdr:col>
                <xdr:colOff>1905</xdr:colOff>
                <xdr:row>938</xdr:row>
                <xdr:rowOff>33020</xdr:rowOff>
              </from>
              <to>
                <xdr:col>5</xdr:col>
                <xdr:colOff>228600</xdr:colOff>
                <xdr:row>939</xdr:row>
                <xdr:rowOff>61595</xdr:rowOff>
              </to>
            </anchor>
          </controlPr>
        </control>
      </mc:Choice>
      <mc:Fallback>
        <control shapeId="2067" r:id="rId25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1:N188"/>
  <sheetViews>
    <sheetView zoomScale="60" zoomScaleNormal="60" topLeftCell="A13" workbookViewId="0">
      <selection activeCell="F47" sqref="F47"/>
    </sheetView>
  </sheetViews>
  <sheetFormatPr defaultColWidth="9.14285714285714" defaultRowHeight="15"/>
  <cols>
    <col min="1" max="1" width="9.14285714285714" style="411"/>
    <col min="2" max="2" width="2.28571428571429" style="411" customWidth="1"/>
    <col min="3" max="3" width="1.85714285714286" style="411" customWidth="1"/>
    <col min="4" max="4" width="2.14285714285714" style="411" customWidth="1"/>
    <col min="5" max="5" width="20.8571428571429" style="411" customWidth="1"/>
    <col min="6" max="6" width="62" style="411" customWidth="1"/>
    <col min="7" max="9" width="12.1428571428571" style="411" customWidth="1"/>
    <col min="10" max="10" width="10.5714285714286" style="411" customWidth="1"/>
    <col min="11" max="11" width="16" style="411" customWidth="1"/>
    <col min="12" max="12" width="9.28571428571429" style="411" customWidth="1"/>
    <col min="13" max="13" width="14" style="411" customWidth="1"/>
    <col min="14" max="16384" width="9.14285714285714" style="411"/>
  </cols>
  <sheetData>
    <row r="1" spans="5:14">
      <c r="E1" s="445"/>
      <c r="F1" s="446"/>
      <c r="G1" s="445"/>
      <c r="H1" s="445"/>
      <c r="I1" s="445"/>
      <c r="J1" s="445"/>
      <c r="K1" s="445"/>
      <c r="L1" s="445"/>
      <c r="M1" s="445"/>
      <c r="N1" s="445"/>
    </row>
    <row r="2" spans="5:14">
      <c r="E2" s="445"/>
      <c r="F2" s="446"/>
      <c r="G2" s="445"/>
      <c r="H2" s="445"/>
      <c r="I2" s="445"/>
      <c r="J2" s="445"/>
      <c r="K2" s="445"/>
      <c r="L2" s="445"/>
      <c r="M2" s="445"/>
      <c r="N2" s="445"/>
    </row>
    <row r="3" spans="2:12">
      <c r="B3" s="447" t="s">
        <v>93</v>
      </c>
      <c r="C3" s="447"/>
      <c r="E3" s="446"/>
      <c r="G3" s="447" t="s">
        <v>94</v>
      </c>
      <c r="H3" s="447"/>
      <c r="I3" s="445"/>
      <c r="J3" s="445"/>
      <c r="K3" s="446"/>
      <c r="L3" s="446"/>
    </row>
    <row r="4" spans="2:12">
      <c r="B4" s="447" t="s">
        <v>95</v>
      </c>
      <c r="C4" s="447"/>
      <c r="E4" s="446"/>
      <c r="G4" s="447" t="s">
        <v>96</v>
      </c>
      <c r="H4" s="447"/>
      <c r="I4" s="447"/>
      <c r="J4" s="447"/>
      <c r="K4" s="447"/>
      <c r="L4" s="447"/>
    </row>
    <row r="5" spans="2:12">
      <c r="B5" s="447" t="s">
        <v>97</v>
      </c>
      <c r="C5" s="447"/>
      <c r="E5" s="447"/>
      <c r="G5" s="447" t="s">
        <v>98</v>
      </c>
      <c r="H5" s="447"/>
      <c r="I5" s="447"/>
      <c r="J5" s="447"/>
      <c r="K5" s="447"/>
      <c r="L5" s="446"/>
    </row>
    <row r="6" spans="2:12">
      <c r="B6" s="447" t="s">
        <v>99</v>
      </c>
      <c r="C6" s="447"/>
      <c r="E6" s="447"/>
      <c r="G6" s="445"/>
      <c r="H6" s="445"/>
      <c r="I6" s="445"/>
      <c r="J6" s="445"/>
      <c r="K6" s="445"/>
      <c r="L6" s="445"/>
    </row>
    <row r="7" spans="2:12">
      <c r="B7" s="446"/>
      <c r="C7" s="446"/>
      <c r="E7" s="446"/>
      <c r="G7" s="445"/>
      <c r="H7" s="445"/>
      <c r="I7" s="445"/>
      <c r="J7" s="445"/>
      <c r="K7" s="445"/>
      <c r="L7" s="445"/>
    </row>
    <row r="8" spans="2:12">
      <c r="B8" s="448" t="s">
        <v>100</v>
      </c>
      <c r="C8" s="448"/>
      <c r="E8" s="449"/>
      <c r="F8" s="450" t="s">
        <v>101</v>
      </c>
      <c r="G8" s="448" t="s">
        <v>102</v>
      </c>
      <c r="H8" s="448"/>
      <c r="I8" s="448"/>
      <c r="J8" s="445"/>
      <c r="K8" s="453"/>
      <c r="L8" s="449" t="s">
        <v>103</v>
      </c>
    </row>
    <row r="9" spans="5:12">
      <c r="E9" s="448"/>
      <c r="F9" s="448"/>
      <c r="G9" s="445"/>
      <c r="H9" s="445"/>
      <c r="I9" s="448"/>
      <c r="J9" s="448"/>
      <c r="K9" s="448"/>
      <c r="L9" s="445"/>
    </row>
    <row r="10" spans="5:14">
      <c r="E10" s="445"/>
      <c r="F10" s="446"/>
      <c r="G10" s="445"/>
      <c r="H10" s="445"/>
      <c r="I10" s="445"/>
      <c r="J10" s="445"/>
      <c r="K10" s="445"/>
      <c r="L10" s="445"/>
      <c r="M10" s="445"/>
      <c r="N10" s="445"/>
    </row>
    <row r="11" spans="5:14">
      <c r="E11" s="445"/>
      <c r="F11" s="446"/>
      <c r="G11" s="445"/>
      <c r="H11" s="445"/>
      <c r="I11" s="445"/>
      <c r="J11" s="445"/>
      <c r="K11" s="445"/>
      <c r="L11" s="445"/>
      <c r="M11" s="445"/>
      <c r="N11" s="445"/>
    </row>
    <row r="12" spans="5:14">
      <c r="E12" s="445"/>
      <c r="F12" s="446"/>
      <c r="G12" s="445"/>
      <c r="H12" s="445"/>
      <c r="I12" s="445"/>
      <c r="J12" s="445"/>
      <c r="K12" s="445"/>
      <c r="L12" s="445"/>
      <c r="M12" s="445"/>
      <c r="N12" s="445"/>
    </row>
    <row r="13" spans="5:14">
      <c r="E13" s="445"/>
      <c r="F13" s="446"/>
      <c r="G13" s="445"/>
      <c r="H13" s="445"/>
      <c r="I13" s="445"/>
      <c r="J13" s="445"/>
      <c r="K13" s="445"/>
      <c r="L13" s="445"/>
      <c r="M13" s="445"/>
      <c r="N13" s="445"/>
    </row>
    <row r="14" ht="20.25" spans="2:14">
      <c r="B14" s="318" t="s">
        <v>104</v>
      </c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424"/>
      <c r="N14" s="424"/>
    </row>
    <row r="15" ht="15.75" spans="2:14">
      <c r="B15" s="319" t="s">
        <v>105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425"/>
      <c r="N15" s="425"/>
    </row>
    <row r="16" ht="15.75" spans="2:14">
      <c r="B16" s="319" t="s">
        <v>106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425"/>
      <c r="N16" s="425"/>
    </row>
    <row r="17" ht="15.75" spans="2:14">
      <c r="B17" s="319" t="s">
        <v>407</v>
      </c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425"/>
      <c r="N17" s="425"/>
    </row>
    <row r="18" ht="15.75" spans="2:14">
      <c r="B18" s="319" t="s">
        <v>408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425"/>
      <c r="N18" s="425"/>
    </row>
    <row r="19" spans="2:14"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4"/>
      <c r="N19" s="454"/>
    </row>
    <row r="20" spans="5:14">
      <c r="E20" s="452"/>
      <c r="F20" s="452"/>
      <c r="G20" s="452"/>
      <c r="H20" s="452"/>
      <c r="I20" s="452"/>
      <c r="J20" s="452"/>
      <c r="K20" s="452"/>
      <c r="L20" s="452"/>
      <c r="M20" s="452"/>
      <c r="N20" s="452"/>
    </row>
    <row r="23" customHeight="1" spans="5:12">
      <c r="E23" s="370" t="s">
        <v>110</v>
      </c>
      <c r="F23" s="370" t="s">
        <v>4</v>
      </c>
      <c r="G23" s="370" t="s">
        <v>111</v>
      </c>
      <c r="H23" s="371" t="s">
        <v>112</v>
      </c>
      <c r="I23" s="372"/>
      <c r="J23" s="373"/>
      <c r="K23" s="370" t="s">
        <v>113</v>
      </c>
      <c r="L23" s="370" t="s">
        <v>114</v>
      </c>
    </row>
    <row r="24" spans="5:12">
      <c r="E24" s="374"/>
      <c r="F24" s="374"/>
      <c r="G24" s="374"/>
      <c r="H24" s="375" t="s">
        <v>115</v>
      </c>
      <c r="I24" s="375" t="s">
        <v>116</v>
      </c>
      <c r="J24" s="375" t="s">
        <v>117</v>
      </c>
      <c r="K24" s="374"/>
      <c r="L24" s="374"/>
    </row>
    <row r="25" spans="5:12">
      <c r="E25" s="376" t="s">
        <v>118</v>
      </c>
      <c r="F25" s="377"/>
      <c r="G25" s="377"/>
      <c r="H25" s="377"/>
      <c r="I25" s="377"/>
      <c r="J25" s="377"/>
      <c r="K25" s="377"/>
      <c r="L25" s="402"/>
    </row>
    <row r="26" spans="5:12">
      <c r="E26" s="376" t="s">
        <v>1</v>
      </c>
      <c r="F26" s="377"/>
      <c r="G26" s="377"/>
      <c r="H26" s="377"/>
      <c r="I26" s="377"/>
      <c r="J26" s="377"/>
      <c r="K26" s="377"/>
      <c r="L26" s="402"/>
    </row>
    <row r="27" spans="5:12">
      <c r="E27" s="380" t="s">
        <v>2</v>
      </c>
      <c r="F27" s="379" t="s">
        <v>37</v>
      </c>
      <c r="G27" s="380">
        <v>200</v>
      </c>
      <c r="H27" s="380">
        <v>16.87</v>
      </c>
      <c r="I27" s="380">
        <v>20.47</v>
      </c>
      <c r="J27" s="380">
        <v>32.8</v>
      </c>
      <c r="K27" s="380">
        <v>402.36</v>
      </c>
      <c r="L27" s="380">
        <v>210</v>
      </c>
    </row>
    <row r="28" spans="5:12">
      <c r="E28" s="380"/>
      <c r="F28" s="379" t="s">
        <v>51</v>
      </c>
      <c r="G28" s="380">
        <v>30</v>
      </c>
      <c r="H28" s="382">
        <v>4.2</v>
      </c>
      <c r="I28" s="382">
        <v>0.66</v>
      </c>
      <c r="J28" s="382">
        <v>37.7</v>
      </c>
      <c r="K28" s="382">
        <v>115.8</v>
      </c>
      <c r="L28" s="380"/>
    </row>
    <row r="29" spans="5:12">
      <c r="E29" s="380"/>
      <c r="F29" s="379" t="s">
        <v>23</v>
      </c>
      <c r="G29" s="380">
        <v>200</v>
      </c>
      <c r="H29" s="383">
        <v>0.12</v>
      </c>
      <c r="I29" s="383">
        <v>0.02</v>
      </c>
      <c r="J29" s="383">
        <v>13.7</v>
      </c>
      <c r="K29" s="383">
        <v>55.9</v>
      </c>
      <c r="L29" s="380">
        <v>377</v>
      </c>
    </row>
    <row r="30" spans="5:12">
      <c r="E30" s="387" t="s">
        <v>119</v>
      </c>
      <c r="F30" s="387"/>
      <c r="G30" s="387">
        <f>G27+G28+G29</f>
        <v>430</v>
      </c>
      <c r="H30" s="387">
        <f t="shared" ref="H30:K30" si="0">H27+H28+H29</f>
        <v>21.19</v>
      </c>
      <c r="I30" s="387">
        <f t="shared" si="0"/>
        <v>21.15</v>
      </c>
      <c r="J30" s="387">
        <f t="shared" si="0"/>
        <v>84.2</v>
      </c>
      <c r="K30" s="387">
        <f t="shared" si="0"/>
        <v>574.06</v>
      </c>
      <c r="L30" s="380"/>
    </row>
    <row r="31" spans="5:12">
      <c r="E31" s="389" t="s">
        <v>25</v>
      </c>
      <c r="F31" s="390" t="s">
        <v>120</v>
      </c>
      <c r="G31" s="380">
        <v>100</v>
      </c>
      <c r="H31" s="380">
        <v>0.95</v>
      </c>
      <c r="I31" s="380">
        <v>6.06</v>
      </c>
      <c r="J31" s="380">
        <v>3.05</v>
      </c>
      <c r="K31" s="391">
        <v>70.6</v>
      </c>
      <c r="L31" s="383">
        <v>24</v>
      </c>
    </row>
    <row r="32" ht="15.75" customHeight="1" spans="5:12">
      <c r="E32" s="392"/>
      <c r="F32" s="385" t="s">
        <v>121</v>
      </c>
      <c r="G32" s="383">
        <v>250</v>
      </c>
      <c r="H32" s="383">
        <v>3</v>
      </c>
      <c r="I32" s="383">
        <v>2.5</v>
      </c>
      <c r="J32" s="383">
        <v>18.825</v>
      </c>
      <c r="K32" s="382">
        <v>111.675</v>
      </c>
      <c r="L32" s="383">
        <v>103</v>
      </c>
    </row>
    <row r="33" spans="5:12">
      <c r="E33" s="392"/>
      <c r="F33" s="385" t="s">
        <v>49</v>
      </c>
      <c r="G33" s="383">
        <v>180</v>
      </c>
      <c r="H33" s="383">
        <v>4.84</v>
      </c>
      <c r="I33" s="383">
        <v>7.16</v>
      </c>
      <c r="J33" s="383">
        <v>62</v>
      </c>
      <c r="K33" s="383">
        <v>287.67</v>
      </c>
      <c r="L33" s="383">
        <v>237</v>
      </c>
    </row>
    <row r="34" spans="5:12">
      <c r="E34" s="392"/>
      <c r="F34" s="385" t="s">
        <v>122</v>
      </c>
      <c r="G34" s="383">
        <v>100</v>
      </c>
      <c r="H34" s="383">
        <v>15.6</v>
      </c>
      <c r="I34" s="383">
        <v>11.6</v>
      </c>
      <c r="J34" s="383">
        <v>15.7</v>
      </c>
      <c r="K34" s="383">
        <v>229</v>
      </c>
      <c r="L34" s="383">
        <v>282</v>
      </c>
    </row>
    <row r="35" spans="5:12">
      <c r="E35" s="392"/>
      <c r="F35" s="385" t="s">
        <v>54</v>
      </c>
      <c r="G35" s="380">
        <v>200</v>
      </c>
      <c r="H35" s="380">
        <v>1</v>
      </c>
      <c r="I35" s="380">
        <v>0</v>
      </c>
      <c r="J35" s="380">
        <v>20.2</v>
      </c>
      <c r="K35" s="391">
        <v>85.34</v>
      </c>
      <c r="L35" s="383"/>
    </row>
    <row r="36" spans="5:12">
      <c r="E36" s="392"/>
      <c r="F36" s="385" t="s">
        <v>51</v>
      </c>
      <c r="G36" s="383">
        <v>20</v>
      </c>
      <c r="H36" s="383">
        <v>0.64</v>
      </c>
      <c r="I36" s="383">
        <v>0.3</v>
      </c>
      <c r="J36" s="383">
        <v>36.05</v>
      </c>
      <c r="K36" s="382">
        <v>64.35</v>
      </c>
      <c r="L36" s="380"/>
    </row>
    <row r="37" spans="5:12">
      <c r="E37" s="392"/>
      <c r="F37" s="385" t="s">
        <v>123</v>
      </c>
      <c r="G37" s="383">
        <v>30</v>
      </c>
      <c r="H37" s="382">
        <v>4.2</v>
      </c>
      <c r="I37" s="382">
        <v>0.66</v>
      </c>
      <c r="J37" s="382">
        <v>37.7</v>
      </c>
      <c r="K37" s="382">
        <v>115.8</v>
      </c>
      <c r="L37" s="380"/>
    </row>
    <row r="38" spans="5:12">
      <c r="E38" s="392"/>
      <c r="F38" s="385" t="s">
        <v>33</v>
      </c>
      <c r="G38" s="383">
        <v>15</v>
      </c>
      <c r="H38" s="380">
        <v>3.27</v>
      </c>
      <c r="I38" s="391">
        <v>2.36</v>
      </c>
      <c r="J38" s="380">
        <v>7.81</v>
      </c>
      <c r="K38" s="391">
        <v>120.4</v>
      </c>
      <c r="L38" s="380"/>
    </row>
    <row r="39" spans="5:12">
      <c r="E39" s="401"/>
      <c r="F39" s="385" t="s">
        <v>124</v>
      </c>
      <c r="G39" s="383">
        <v>250</v>
      </c>
      <c r="H39" s="386">
        <v>0.05</v>
      </c>
      <c r="I39" s="386">
        <v>0</v>
      </c>
      <c r="J39" s="386">
        <v>14.93</v>
      </c>
      <c r="K39" s="386">
        <v>217</v>
      </c>
      <c r="L39" s="380"/>
    </row>
    <row r="40" spans="5:12">
      <c r="E40" s="387" t="s">
        <v>125</v>
      </c>
      <c r="F40" s="387"/>
      <c r="G40" s="387">
        <f>G31+G32+G33+G34+G35+G36+G37</f>
        <v>880</v>
      </c>
      <c r="H40" s="387">
        <f t="shared" ref="H40:K40" si="1">H31+H32+H33+H34+H35+H36+H37</f>
        <v>30.23</v>
      </c>
      <c r="I40" s="387">
        <f t="shared" si="1"/>
        <v>28.28</v>
      </c>
      <c r="J40" s="387">
        <f t="shared" si="1"/>
        <v>193.525</v>
      </c>
      <c r="K40" s="387">
        <f t="shared" si="1"/>
        <v>964.435</v>
      </c>
      <c r="L40" s="380"/>
    </row>
    <row r="41" spans="5:12">
      <c r="E41" s="387" t="s">
        <v>126</v>
      </c>
      <c r="F41" s="387"/>
      <c r="G41" s="387">
        <f>G30+G40</f>
        <v>1310</v>
      </c>
      <c r="H41" s="387">
        <f t="shared" ref="H41:K41" si="2">H30+H40</f>
        <v>51.42</v>
      </c>
      <c r="I41" s="387">
        <f t="shared" si="2"/>
        <v>49.43</v>
      </c>
      <c r="J41" s="387">
        <f t="shared" si="2"/>
        <v>277.725</v>
      </c>
      <c r="K41" s="387">
        <f t="shared" si="2"/>
        <v>1538.495</v>
      </c>
      <c r="L41" s="387"/>
    </row>
    <row r="42" spans="5:12">
      <c r="E42" s="376" t="s">
        <v>36</v>
      </c>
      <c r="F42" s="377"/>
      <c r="G42" s="377"/>
      <c r="H42" s="377"/>
      <c r="I42" s="377"/>
      <c r="J42" s="377"/>
      <c r="K42" s="377"/>
      <c r="L42" s="402"/>
    </row>
    <row r="43" spans="5:12">
      <c r="E43" s="380" t="s">
        <v>2</v>
      </c>
      <c r="F43" s="380" t="s">
        <v>127</v>
      </c>
      <c r="G43" s="380" t="s">
        <v>128</v>
      </c>
      <c r="H43" s="380">
        <v>32</v>
      </c>
      <c r="I43" s="380">
        <v>24.7</v>
      </c>
      <c r="J43" s="380">
        <v>41.3</v>
      </c>
      <c r="K43" s="380">
        <v>515</v>
      </c>
      <c r="L43" s="380">
        <v>321</v>
      </c>
    </row>
    <row r="44" spans="5:12">
      <c r="E44" s="380"/>
      <c r="F44" s="379" t="s">
        <v>129</v>
      </c>
      <c r="G44" s="380">
        <v>50</v>
      </c>
      <c r="H44" s="380">
        <v>2.95</v>
      </c>
      <c r="I44" s="380">
        <v>9.37</v>
      </c>
      <c r="J44" s="380">
        <v>18.6</v>
      </c>
      <c r="K44" s="380">
        <v>170</v>
      </c>
      <c r="L44" s="380">
        <v>1</v>
      </c>
    </row>
    <row r="45" spans="5:12">
      <c r="E45" s="380"/>
      <c r="F45" s="380" t="s">
        <v>130</v>
      </c>
      <c r="G45" s="383">
        <v>200</v>
      </c>
      <c r="H45" s="383">
        <v>0</v>
      </c>
      <c r="I45" s="383">
        <v>0</v>
      </c>
      <c r="J45" s="383">
        <v>14.9</v>
      </c>
      <c r="K45" s="382">
        <v>59.4</v>
      </c>
      <c r="L45" s="380">
        <v>375</v>
      </c>
    </row>
    <row r="46" spans="5:12">
      <c r="E46" s="387" t="s">
        <v>119</v>
      </c>
      <c r="F46" s="387"/>
      <c r="G46" s="387">
        <f>G45+G44+230</f>
        <v>480</v>
      </c>
      <c r="H46" s="387">
        <f>H43+H44+H45</f>
        <v>34.95</v>
      </c>
      <c r="I46" s="387">
        <f t="shared" ref="I46:K46" si="3">I43+I44+I45</f>
        <v>34.07</v>
      </c>
      <c r="J46" s="387">
        <f t="shared" si="3"/>
        <v>74.8</v>
      </c>
      <c r="K46" s="387">
        <f t="shared" si="3"/>
        <v>744.4</v>
      </c>
      <c r="L46" s="380"/>
    </row>
    <row r="47" customHeight="1" spans="5:12">
      <c r="E47" s="389" t="s">
        <v>25</v>
      </c>
      <c r="F47" s="399" t="s">
        <v>71</v>
      </c>
      <c r="G47" s="383">
        <v>100</v>
      </c>
      <c r="H47" s="383">
        <v>1.1</v>
      </c>
      <c r="I47" s="383">
        <v>0.2</v>
      </c>
      <c r="J47" s="383">
        <v>3.8</v>
      </c>
      <c r="K47" s="382">
        <v>22</v>
      </c>
      <c r="L47" s="383">
        <v>71</v>
      </c>
    </row>
    <row r="48" ht="15.75" customHeight="1" spans="5:12">
      <c r="E48" s="392"/>
      <c r="F48" s="385" t="s">
        <v>131</v>
      </c>
      <c r="G48" s="383">
        <v>250</v>
      </c>
      <c r="H48" s="383">
        <v>2.23</v>
      </c>
      <c r="I48" s="383">
        <v>8</v>
      </c>
      <c r="J48" s="383">
        <v>14.49</v>
      </c>
      <c r="K48" s="383">
        <v>117.52</v>
      </c>
      <c r="L48" s="383">
        <v>142</v>
      </c>
    </row>
    <row r="49" spans="5:12">
      <c r="E49" s="392"/>
      <c r="F49" s="385" t="s">
        <v>132</v>
      </c>
      <c r="G49" s="380">
        <v>200</v>
      </c>
      <c r="H49" s="380">
        <v>15.57</v>
      </c>
      <c r="I49" s="380">
        <v>9.53</v>
      </c>
      <c r="J49" s="380">
        <v>26.8</v>
      </c>
      <c r="K49" s="391">
        <v>328.2</v>
      </c>
      <c r="L49" s="383">
        <v>202</v>
      </c>
    </row>
    <row r="50" spans="5:12">
      <c r="E50" s="392"/>
      <c r="F50" s="385" t="s">
        <v>133</v>
      </c>
      <c r="G50" s="383">
        <v>200</v>
      </c>
      <c r="H50" s="383">
        <v>1.04</v>
      </c>
      <c r="I50" s="383">
        <v>0</v>
      </c>
      <c r="J50" s="383">
        <v>26.96</v>
      </c>
      <c r="K50" s="382">
        <v>107.44</v>
      </c>
      <c r="L50" s="383">
        <v>376</v>
      </c>
    </row>
    <row r="51" spans="5:12">
      <c r="E51" s="392"/>
      <c r="F51" s="385" t="s">
        <v>51</v>
      </c>
      <c r="G51" s="383">
        <v>20</v>
      </c>
      <c r="H51" s="383">
        <v>0.64</v>
      </c>
      <c r="I51" s="383">
        <v>0.3</v>
      </c>
      <c r="J51" s="383">
        <v>36.05</v>
      </c>
      <c r="K51" s="382">
        <v>64.35</v>
      </c>
      <c r="L51" s="383"/>
    </row>
    <row r="52" spans="5:12">
      <c r="E52" s="392"/>
      <c r="F52" s="385" t="s">
        <v>123</v>
      </c>
      <c r="G52" s="383">
        <v>30</v>
      </c>
      <c r="H52" s="382">
        <v>4.2</v>
      </c>
      <c r="I52" s="382">
        <v>0.66</v>
      </c>
      <c r="J52" s="382">
        <v>37.7</v>
      </c>
      <c r="K52" s="382">
        <v>115.8</v>
      </c>
      <c r="L52" s="380"/>
    </row>
    <row r="53" spans="5:12">
      <c r="E53" s="392"/>
      <c r="F53" s="385" t="s">
        <v>33</v>
      </c>
      <c r="G53" s="383">
        <v>15</v>
      </c>
      <c r="H53" s="380">
        <v>3.27</v>
      </c>
      <c r="I53" s="391">
        <v>2.36</v>
      </c>
      <c r="J53" s="380">
        <v>7.81</v>
      </c>
      <c r="K53" s="391">
        <v>120.4</v>
      </c>
      <c r="L53" s="380"/>
    </row>
    <row r="54" spans="5:12">
      <c r="E54" s="401"/>
      <c r="F54" s="385" t="s">
        <v>124</v>
      </c>
      <c r="G54" s="383">
        <v>250</v>
      </c>
      <c r="H54" s="386">
        <v>0.05</v>
      </c>
      <c r="I54" s="386">
        <v>0</v>
      </c>
      <c r="J54" s="386">
        <v>14.93</v>
      </c>
      <c r="K54" s="386">
        <v>217</v>
      </c>
      <c r="L54" s="380"/>
    </row>
    <row r="55" spans="5:12">
      <c r="E55" s="387" t="s">
        <v>125</v>
      </c>
      <c r="F55" s="387"/>
      <c r="G55" s="387">
        <f>G47+G48+G49+G50+G51+G52+G53+G54</f>
        <v>1065</v>
      </c>
      <c r="H55" s="387">
        <f t="shared" ref="H55:K55" si="4">H47+H48+H49+H50+H51+H52+H53+H54</f>
        <v>28.1</v>
      </c>
      <c r="I55" s="387">
        <f t="shared" si="4"/>
        <v>21.05</v>
      </c>
      <c r="J55" s="387">
        <f t="shared" si="4"/>
        <v>168.54</v>
      </c>
      <c r="K55" s="387">
        <f t="shared" si="4"/>
        <v>1092.71</v>
      </c>
      <c r="L55" s="380"/>
    </row>
    <row r="56" spans="5:12">
      <c r="E56" s="387" t="s">
        <v>126</v>
      </c>
      <c r="F56" s="387"/>
      <c r="G56" s="387">
        <f>G46+G55</f>
        <v>1545</v>
      </c>
      <c r="H56" s="387">
        <f t="shared" ref="H56:K56" si="5">H46+H55</f>
        <v>63.05</v>
      </c>
      <c r="I56" s="387">
        <f t="shared" si="5"/>
        <v>55.12</v>
      </c>
      <c r="J56" s="387">
        <f t="shared" si="5"/>
        <v>243.34</v>
      </c>
      <c r="K56" s="387">
        <f t="shared" si="5"/>
        <v>1837.11</v>
      </c>
      <c r="L56" s="387"/>
    </row>
    <row r="57" spans="5:12">
      <c r="E57" s="376" t="s">
        <v>47</v>
      </c>
      <c r="F57" s="377"/>
      <c r="G57" s="377"/>
      <c r="H57" s="377"/>
      <c r="I57" s="377"/>
      <c r="J57" s="377"/>
      <c r="K57" s="377"/>
      <c r="L57" s="402"/>
    </row>
    <row r="58" spans="5:12">
      <c r="E58" s="389" t="s">
        <v>2</v>
      </c>
      <c r="F58" s="385" t="s">
        <v>134</v>
      </c>
      <c r="G58" s="383">
        <v>200</v>
      </c>
      <c r="H58" s="383">
        <v>7.9</v>
      </c>
      <c r="I58" s="383">
        <v>9.56</v>
      </c>
      <c r="J58" s="383">
        <v>34.7</v>
      </c>
      <c r="K58" s="383">
        <v>258</v>
      </c>
      <c r="L58" s="380">
        <v>184</v>
      </c>
    </row>
    <row r="59" spans="5:12">
      <c r="E59" s="392"/>
      <c r="F59" s="379" t="s">
        <v>22</v>
      </c>
      <c r="G59" s="380">
        <v>50</v>
      </c>
      <c r="H59" s="380">
        <v>4.6</v>
      </c>
      <c r="I59" s="380">
        <v>7</v>
      </c>
      <c r="J59" s="380">
        <v>14.83</v>
      </c>
      <c r="K59" s="380">
        <v>157</v>
      </c>
      <c r="L59" s="380">
        <v>3</v>
      </c>
    </row>
    <row r="60" spans="5:12">
      <c r="E60" s="392"/>
      <c r="F60" s="385" t="s">
        <v>23</v>
      </c>
      <c r="G60" s="383">
        <v>200</v>
      </c>
      <c r="H60" s="383">
        <v>0.12</v>
      </c>
      <c r="I60" s="383">
        <v>0.02</v>
      </c>
      <c r="J60" s="383">
        <v>13.7</v>
      </c>
      <c r="K60" s="383">
        <v>55.9</v>
      </c>
      <c r="L60" s="383">
        <v>377</v>
      </c>
    </row>
    <row r="61" spans="5:12">
      <c r="E61" s="387" t="s">
        <v>119</v>
      </c>
      <c r="F61" s="387"/>
      <c r="G61" s="387">
        <f>SUM(G58:G60)</f>
        <v>450</v>
      </c>
      <c r="H61" s="387">
        <f>SUM(H58:H60)</f>
        <v>12.62</v>
      </c>
      <c r="I61" s="387">
        <f>SUM(I58:I60)</f>
        <v>16.58</v>
      </c>
      <c r="J61" s="387">
        <f>SUM(J58:J60)</f>
        <v>63.23</v>
      </c>
      <c r="K61" s="387">
        <f>SUM(K58:K60)</f>
        <v>470.9</v>
      </c>
      <c r="L61" s="380"/>
    </row>
    <row r="62" spans="5:12">
      <c r="E62" s="389" t="s">
        <v>25</v>
      </c>
      <c r="F62" s="390" t="s">
        <v>120</v>
      </c>
      <c r="G62" s="380">
        <v>100</v>
      </c>
      <c r="H62" s="380">
        <v>0.95</v>
      </c>
      <c r="I62" s="380">
        <v>6.06</v>
      </c>
      <c r="J62" s="380">
        <v>3.05</v>
      </c>
      <c r="K62" s="391">
        <v>70.6</v>
      </c>
      <c r="L62" s="383">
        <v>24</v>
      </c>
    </row>
    <row r="63" spans="5:12">
      <c r="E63" s="392"/>
      <c r="F63" s="385" t="s">
        <v>135</v>
      </c>
      <c r="G63" s="383">
        <v>250</v>
      </c>
      <c r="H63" s="382">
        <v>2.51</v>
      </c>
      <c r="I63" s="382">
        <v>4.72</v>
      </c>
      <c r="J63" s="382">
        <v>15.96</v>
      </c>
      <c r="K63" s="382">
        <v>123.9</v>
      </c>
      <c r="L63" s="383">
        <v>80</v>
      </c>
    </row>
    <row r="64" spans="5:12">
      <c r="E64" s="392"/>
      <c r="F64" s="385" t="s">
        <v>136</v>
      </c>
      <c r="G64" s="383">
        <v>180</v>
      </c>
      <c r="H64" s="383">
        <v>6.87</v>
      </c>
      <c r="I64" s="383">
        <v>0.9</v>
      </c>
      <c r="J64" s="383">
        <v>26.37</v>
      </c>
      <c r="K64" s="382">
        <v>193.2</v>
      </c>
      <c r="L64" s="383">
        <v>202</v>
      </c>
    </row>
    <row r="65" spans="5:12">
      <c r="E65" s="392"/>
      <c r="F65" s="385" t="s">
        <v>137</v>
      </c>
      <c r="G65" s="383">
        <v>100</v>
      </c>
      <c r="H65" s="383">
        <v>22</v>
      </c>
      <c r="I65" s="383">
        <v>21.3</v>
      </c>
      <c r="J65" s="383">
        <v>9.69</v>
      </c>
      <c r="K65" s="382">
        <v>336.02</v>
      </c>
      <c r="L65" s="383">
        <v>260</v>
      </c>
    </row>
    <row r="66" spans="5:12">
      <c r="E66" s="392"/>
      <c r="F66" s="385" t="s">
        <v>138</v>
      </c>
      <c r="G66" s="383">
        <v>200</v>
      </c>
      <c r="H66" s="410">
        <v>0.4</v>
      </c>
      <c r="I66" s="383">
        <v>0</v>
      </c>
      <c r="J66" s="455">
        <v>30</v>
      </c>
      <c r="K66" s="382">
        <v>156</v>
      </c>
      <c r="L66" s="383">
        <v>516</v>
      </c>
    </row>
    <row r="67" spans="5:12">
      <c r="E67" s="392"/>
      <c r="F67" s="385" t="s">
        <v>51</v>
      </c>
      <c r="G67" s="383">
        <v>20</v>
      </c>
      <c r="H67" s="383">
        <v>0.64</v>
      </c>
      <c r="I67" s="383">
        <v>0.3</v>
      </c>
      <c r="J67" s="383">
        <v>36.05</v>
      </c>
      <c r="K67" s="382">
        <v>64.35</v>
      </c>
      <c r="L67" s="380"/>
    </row>
    <row r="68" spans="5:12">
      <c r="E68" s="392"/>
      <c r="F68" s="385" t="s">
        <v>123</v>
      </c>
      <c r="G68" s="383">
        <v>30</v>
      </c>
      <c r="H68" s="382">
        <v>4.2</v>
      </c>
      <c r="I68" s="382">
        <v>0.66</v>
      </c>
      <c r="J68" s="382">
        <v>37.7</v>
      </c>
      <c r="K68" s="382">
        <v>115.8</v>
      </c>
      <c r="L68" s="380"/>
    </row>
    <row r="69" spans="5:12">
      <c r="E69" s="392"/>
      <c r="F69" s="385" t="s">
        <v>33</v>
      </c>
      <c r="G69" s="383">
        <v>15</v>
      </c>
      <c r="H69" s="380">
        <v>3.27</v>
      </c>
      <c r="I69" s="391">
        <v>2.36</v>
      </c>
      <c r="J69" s="380">
        <v>7.81</v>
      </c>
      <c r="K69" s="391">
        <v>120.4</v>
      </c>
      <c r="L69" s="380"/>
    </row>
    <row r="70" spans="5:12">
      <c r="E70" s="401"/>
      <c r="F70" s="385" t="s">
        <v>124</v>
      </c>
      <c r="G70" s="383">
        <v>250</v>
      </c>
      <c r="H70" s="386">
        <v>0.05</v>
      </c>
      <c r="I70" s="386">
        <v>0</v>
      </c>
      <c r="J70" s="386">
        <v>14.93</v>
      </c>
      <c r="K70" s="386">
        <v>217</v>
      </c>
      <c r="L70" s="380"/>
    </row>
    <row r="71" spans="5:12">
      <c r="E71" s="387" t="s">
        <v>125</v>
      </c>
      <c r="F71" s="387"/>
      <c r="G71" s="387">
        <f>G62+G63+G64+G65+G66+G67+G68</f>
        <v>880</v>
      </c>
      <c r="H71" s="387">
        <f t="shared" ref="H71:K71" si="6">H62+H63+H64+H65+H66+H67+H68</f>
        <v>37.57</v>
      </c>
      <c r="I71" s="387">
        <f t="shared" si="6"/>
        <v>33.94</v>
      </c>
      <c r="J71" s="387">
        <f t="shared" si="6"/>
        <v>158.82</v>
      </c>
      <c r="K71" s="387">
        <f t="shared" si="6"/>
        <v>1059.87</v>
      </c>
      <c r="L71" s="380"/>
    </row>
    <row r="72" spans="5:12">
      <c r="E72" s="387" t="s">
        <v>126</v>
      </c>
      <c r="F72" s="387"/>
      <c r="G72" s="387">
        <f>G61+G71</f>
        <v>1330</v>
      </c>
      <c r="H72" s="387">
        <f t="shared" ref="H72:K72" si="7">H61+H71</f>
        <v>50.19</v>
      </c>
      <c r="I72" s="387">
        <f t="shared" si="7"/>
        <v>50.52</v>
      </c>
      <c r="J72" s="387">
        <f t="shared" si="7"/>
        <v>222.05</v>
      </c>
      <c r="K72" s="387">
        <f t="shared" si="7"/>
        <v>1530.77</v>
      </c>
      <c r="L72" s="387"/>
    </row>
    <row r="73" spans="5:12">
      <c r="E73" s="376" t="s">
        <v>56</v>
      </c>
      <c r="F73" s="377"/>
      <c r="G73" s="377"/>
      <c r="H73" s="377"/>
      <c r="I73" s="377"/>
      <c r="J73" s="377"/>
      <c r="K73" s="377"/>
      <c r="L73" s="402"/>
    </row>
    <row r="74" spans="5:12">
      <c r="E74" s="406" t="s">
        <v>2</v>
      </c>
      <c r="F74" s="399" t="s">
        <v>139</v>
      </c>
      <c r="G74" s="383">
        <v>200</v>
      </c>
      <c r="H74" s="391">
        <v>4.53</v>
      </c>
      <c r="I74" s="391">
        <v>5.28</v>
      </c>
      <c r="J74" s="391">
        <v>37.11</v>
      </c>
      <c r="K74" s="391">
        <v>214.67</v>
      </c>
      <c r="L74" s="380">
        <v>262</v>
      </c>
    </row>
    <row r="75" spans="5:12">
      <c r="E75" s="407"/>
      <c r="F75" s="385" t="s">
        <v>51</v>
      </c>
      <c r="G75" s="383">
        <v>30</v>
      </c>
      <c r="H75" s="382">
        <v>4.2</v>
      </c>
      <c r="I75" s="382">
        <v>0.66</v>
      </c>
      <c r="J75" s="382">
        <v>37.7</v>
      </c>
      <c r="K75" s="382">
        <v>115.8</v>
      </c>
      <c r="L75" s="380"/>
    </row>
    <row r="76" spans="5:12">
      <c r="E76" s="407"/>
      <c r="F76" s="380" t="s">
        <v>130</v>
      </c>
      <c r="G76" s="383">
        <v>200</v>
      </c>
      <c r="H76" s="383">
        <v>0</v>
      </c>
      <c r="I76" s="383">
        <v>0</v>
      </c>
      <c r="J76" s="383">
        <v>14.9</v>
      </c>
      <c r="K76" s="382">
        <v>59.4</v>
      </c>
      <c r="L76" s="380">
        <v>375</v>
      </c>
    </row>
    <row r="77" spans="5:12">
      <c r="E77" s="387" t="s">
        <v>119</v>
      </c>
      <c r="F77" s="387"/>
      <c r="G77" s="387">
        <f>G74+G75+G76</f>
        <v>430</v>
      </c>
      <c r="H77" s="387">
        <f t="shared" ref="H77:K77" si="8">H74+H75+H76</f>
        <v>8.73</v>
      </c>
      <c r="I77" s="387">
        <f t="shared" si="8"/>
        <v>5.94</v>
      </c>
      <c r="J77" s="387">
        <f t="shared" si="8"/>
        <v>89.71</v>
      </c>
      <c r="K77" s="387">
        <f t="shared" si="8"/>
        <v>389.87</v>
      </c>
      <c r="L77" s="380"/>
    </row>
    <row r="78" spans="5:12">
      <c r="E78" s="406" t="s">
        <v>25</v>
      </c>
      <c r="F78" s="399" t="s">
        <v>71</v>
      </c>
      <c r="G78" s="383">
        <v>100</v>
      </c>
      <c r="H78" s="383">
        <v>1.1</v>
      </c>
      <c r="I78" s="383">
        <v>0.2</v>
      </c>
      <c r="J78" s="383">
        <v>3.8</v>
      </c>
      <c r="K78" s="382">
        <v>22</v>
      </c>
      <c r="L78" s="383">
        <v>71</v>
      </c>
    </row>
    <row r="79" ht="15.75" customHeight="1" spans="5:12">
      <c r="E79" s="407"/>
      <c r="F79" s="385" t="s">
        <v>121</v>
      </c>
      <c r="G79" s="383">
        <v>250</v>
      </c>
      <c r="H79" s="383">
        <v>3</v>
      </c>
      <c r="I79" s="383">
        <v>2.5</v>
      </c>
      <c r="J79" s="383">
        <v>18.825</v>
      </c>
      <c r="K79" s="382">
        <v>111.675</v>
      </c>
      <c r="L79" s="383">
        <v>103</v>
      </c>
    </row>
    <row r="80" spans="5:12">
      <c r="E80" s="407"/>
      <c r="F80" s="385" t="s">
        <v>28</v>
      </c>
      <c r="G80" s="383">
        <v>180</v>
      </c>
      <c r="H80" s="383">
        <v>2.9</v>
      </c>
      <c r="I80" s="383">
        <v>7</v>
      </c>
      <c r="J80" s="383">
        <v>36.8</v>
      </c>
      <c r="K80" s="383">
        <v>212.1</v>
      </c>
      <c r="L80" s="383">
        <v>321</v>
      </c>
    </row>
    <row r="81" spans="5:12">
      <c r="E81" s="407"/>
      <c r="F81" s="385" t="s">
        <v>81</v>
      </c>
      <c r="G81" s="383">
        <v>100</v>
      </c>
      <c r="H81" s="383">
        <v>13.04</v>
      </c>
      <c r="I81" s="383">
        <v>8</v>
      </c>
      <c r="J81" s="383">
        <v>8.16</v>
      </c>
      <c r="K81" s="383">
        <v>164.09</v>
      </c>
      <c r="L81" s="428" t="s">
        <v>140</v>
      </c>
    </row>
    <row r="82" spans="5:12">
      <c r="E82" s="407"/>
      <c r="F82" s="385" t="s">
        <v>54</v>
      </c>
      <c r="G82" s="380">
        <v>200</v>
      </c>
      <c r="H82" s="380">
        <v>1</v>
      </c>
      <c r="I82" s="380">
        <v>0</v>
      </c>
      <c r="J82" s="380">
        <v>20.2</v>
      </c>
      <c r="K82" s="391">
        <v>85.34</v>
      </c>
      <c r="L82" s="383"/>
    </row>
    <row r="83" spans="5:12">
      <c r="E83" s="407"/>
      <c r="F83" s="385" t="s">
        <v>51</v>
      </c>
      <c r="G83" s="383">
        <v>20</v>
      </c>
      <c r="H83" s="383">
        <v>0.64</v>
      </c>
      <c r="I83" s="383">
        <v>0.3</v>
      </c>
      <c r="J83" s="383">
        <v>36.05</v>
      </c>
      <c r="K83" s="382">
        <v>64.35</v>
      </c>
      <c r="L83" s="383"/>
    </row>
    <row r="84" spans="5:12">
      <c r="E84" s="407"/>
      <c r="F84" s="385" t="s">
        <v>123</v>
      </c>
      <c r="G84" s="383">
        <v>30</v>
      </c>
      <c r="H84" s="382">
        <v>4.2</v>
      </c>
      <c r="I84" s="382">
        <v>0.66</v>
      </c>
      <c r="J84" s="382">
        <v>37.7</v>
      </c>
      <c r="K84" s="382">
        <v>115.8</v>
      </c>
      <c r="L84" s="429"/>
    </row>
    <row r="85" spans="5:12">
      <c r="E85" s="407"/>
      <c r="F85" s="385" t="s">
        <v>33</v>
      </c>
      <c r="G85" s="383">
        <v>15</v>
      </c>
      <c r="H85" s="380">
        <v>3.27</v>
      </c>
      <c r="I85" s="391">
        <v>2.36</v>
      </c>
      <c r="J85" s="380">
        <v>7.81</v>
      </c>
      <c r="K85" s="391">
        <v>120.4</v>
      </c>
      <c r="L85" s="380"/>
    </row>
    <row r="86" spans="5:12">
      <c r="E86" s="426"/>
      <c r="F86" s="385" t="s">
        <v>124</v>
      </c>
      <c r="G86" s="383">
        <v>250</v>
      </c>
      <c r="H86" s="386">
        <v>0.05</v>
      </c>
      <c r="I86" s="386">
        <v>0</v>
      </c>
      <c r="J86" s="386">
        <v>14.93</v>
      </c>
      <c r="K86" s="386">
        <v>217</v>
      </c>
      <c r="L86" s="380"/>
    </row>
    <row r="87" spans="5:12">
      <c r="E87" s="387" t="s">
        <v>125</v>
      </c>
      <c r="F87" s="387"/>
      <c r="G87" s="387">
        <f>G78+G79+G80+G81+G82+G83+G84</f>
        <v>880</v>
      </c>
      <c r="H87" s="387">
        <f t="shared" ref="H87:K87" si="9">H78+H79+H80+H81+H82+H83+H84</f>
        <v>25.88</v>
      </c>
      <c r="I87" s="387">
        <f t="shared" si="9"/>
        <v>18.66</v>
      </c>
      <c r="J87" s="387">
        <f t="shared" si="9"/>
        <v>161.535</v>
      </c>
      <c r="K87" s="387">
        <f t="shared" si="9"/>
        <v>775.355</v>
      </c>
      <c r="L87" s="380"/>
    </row>
    <row r="88" spans="5:12">
      <c r="E88" s="387" t="s">
        <v>126</v>
      </c>
      <c r="F88" s="387"/>
      <c r="G88" s="387">
        <f>G77+G87</f>
        <v>1310</v>
      </c>
      <c r="H88" s="387">
        <f t="shared" ref="H88:K88" si="10">H77+H87</f>
        <v>34.61</v>
      </c>
      <c r="I88" s="387">
        <f t="shared" si="10"/>
        <v>24.6</v>
      </c>
      <c r="J88" s="387">
        <f t="shared" si="10"/>
        <v>251.245</v>
      </c>
      <c r="K88" s="387">
        <f t="shared" si="10"/>
        <v>1165.225</v>
      </c>
      <c r="L88" s="387"/>
    </row>
    <row r="89" spans="5:12">
      <c r="E89" s="376" t="s">
        <v>62</v>
      </c>
      <c r="F89" s="377"/>
      <c r="G89" s="377"/>
      <c r="H89" s="377"/>
      <c r="I89" s="377"/>
      <c r="J89" s="377"/>
      <c r="K89" s="377"/>
      <c r="L89" s="402"/>
    </row>
    <row r="90" spans="5:12">
      <c r="E90" s="389" t="s">
        <v>2</v>
      </c>
      <c r="F90" s="408" t="s">
        <v>141</v>
      </c>
      <c r="G90" s="409">
        <v>200</v>
      </c>
      <c r="H90" s="391">
        <v>5.64</v>
      </c>
      <c r="I90" s="391">
        <v>5.84</v>
      </c>
      <c r="J90" s="409">
        <v>34</v>
      </c>
      <c r="K90" s="391">
        <v>279.4</v>
      </c>
      <c r="L90" s="380">
        <v>183</v>
      </c>
    </row>
    <row r="91" spans="5:12">
      <c r="E91" s="392"/>
      <c r="F91" s="379" t="s">
        <v>129</v>
      </c>
      <c r="G91" s="380">
        <v>50</v>
      </c>
      <c r="H91" s="380">
        <v>2.95</v>
      </c>
      <c r="I91" s="380">
        <v>9.37</v>
      </c>
      <c r="J91" s="380">
        <v>18.6</v>
      </c>
      <c r="K91" s="380">
        <v>170</v>
      </c>
      <c r="L91" s="380">
        <v>1</v>
      </c>
    </row>
    <row r="92" spans="5:12">
      <c r="E92" s="392"/>
      <c r="F92" s="385" t="s">
        <v>23</v>
      </c>
      <c r="G92" s="383">
        <v>200</v>
      </c>
      <c r="H92" s="383">
        <v>0.12</v>
      </c>
      <c r="I92" s="383">
        <v>0.02</v>
      </c>
      <c r="J92" s="383">
        <v>13.7</v>
      </c>
      <c r="K92" s="383">
        <v>55.9</v>
      </c>
      <c r="L92" s="383">
        <v>377</v>
      </c>
    </row>
    <row r="93" spans="5:12">
      <c r="E93" s="387" t="s">
        <v>119</v>
      </c>
      <c r="F93" s="387"/>
      <c r="G93" s="427">
        <f>G90+G91+G92</f>
        <v>450</v>
      </c>
      <c r="H93" s="427">
        <f t="shared" ref="H93:K93" si="11">H90+H91+H92</f>
        <v>8.71</v>
      </c>
      <c r="I93" s="427">
        <f t="shared" si="11"/>
        <v>15.23</v>
      </c>
      <c r="J93" s="427">
        <f t="shared" si="11"/>
        <v>66.3</v>
      </c>
      <c r="K93" s="427">
        <f t="shared" si="11"/>
        <v>505.3</v>
      </c>
      <c r="L93" s="380"/>
    </row>
    <row r="94" spans="5:12">
      <c r="E94" s="389" t="s">
        <v>25</v>
      </c>
      <c r="F94" s="390" t="s">
        <v>120</v>
      </c>
      <c r="G94" s="380">
        <v>100</v>
      </c>
      <c r="H94" s="380">
        <v>0.95</v>
      </c>
      <c r="I94" s="380">
        <v>6.06</v>
      </c>
      <c r="J94" s="380">
        <v>3.05</v>
      </c>
      <c r="K94" s="391">
        <v>70.6</v>
      </c>
      <c r="L94" s="383">
        <v>24</v>
      </c>
    </row>
    <row r="95" spans="5:12">
      <c r="E95" s="392"/>
      <c r="F95" s="385" t="s">
        <v>142</v>
      </c>
      <c r="G95" s="383">
        <v>250</v>
      </c>
      <c r="H95" s="383">
        <v>3.625</v>
      </c>
      <c r="I95" s="383">
        <v>3.75</v>
      </c>
      <c r="J95" s="383">
        <v>11.39</v>
      </c>
      <c r="K95" s="382">
        <v>145.59</v>
      </c>
      <c r="L95" s="383">
        <v>128</v>
      </c>
    </row>
    <row r="96" spans="5:12">
      <c r="E96" s="392"/>
      <c r="F96" s="385" t="s">
        <v>49</v>
      </c>
      <c r="G96" s="383">
        <v>180</v>
      </c>
      <c r="H96" s="383">
        <v>4.84</v>
      </c>
      <c r="I96" s="383">
        <v>7.16</v>
      </c>
      <c r="J96" s="383">
        <v>62</v>
      </c>
      <c r="K96" s="383">
        <v>287.67</v>
      </c>
      <c r="L96" s="383">
        <v>237</v>
      </c>
    </row>
    <row r="97" spans="5:12">
      <c r="E97" s="392"/>
      <c r="F97" s="385" t="s">
        <v>143</v>
      </c>
      <c r="G97" s="383">
        <v>100</v>
      </c>
      <c r="H97" s="383">
        <v>15.2</v>
      </c>
      <c r="I97" s="383">
        <v>17.4</v>
      </c>
      <c r="J97" s="383">
        <v>2.3</v>
      </c>
      <c r="K97" s="383">
        <v>227</v>
      </c>
      <c r="L97" s="383">
        <v>363</v>
      </c>
    </row>
    <row r="98" spans="5:12">
      <c r="E98" s="392"/>
      <c r="F98" s="385" t="s">
        <v>130</v>
      </c>
      <c r="G98" s="383">
        <v>200</v>
      </c>
      <c r="H98" s="383">
        <v>0</v>
      </c>
      <c r="I98" s="383">
        <v>0</v>
      </c>
      <c r="J98" s="383">
        <v>14.9</v>
      </c>
      <c r="K98" s="382">
        <v>59.4</v>
      </c>
      <c r="L98" s="383">
        <v>375</v>
      </c>
    </row>
    <row r="99" spans="5:12">
      <c r="E99" s="392"/>
      <c r="F99" s="385" t="s">
        <v>51</v>
      </c>
      <c r="G99" s="383">
        <v>20</v>
      </c>
      <c r="H99" s="383">
        <v>0.64</v>
      </c>
      <c r="I99" s="383">
        <v>0.3</v>
      </c>
      <c r="J99" s="383">
        <v>36.05</v>
      </c>
      <c r="K99" s="382">
        <v>64.35</v>
      </c>
      <c r="L99" s="383"/>
    </row>
    <row r="100" spans="5:12">
      <c r="E100" s="392"/>
      <c r="F100" s="385" t="s">
        <v>123</v>
      </c>
      <c r="G100" s="383">
        <v>30</v>
      </c>
      <c r="H100" s="382">
        <v>4.2</v>
      </c>
      <c r="I100" s="382">
        <v>0.66</v>
      </c>
      <c r="J100" s="382">
        <v>37.7</v>
      </c>
      <c r="K100" s="382">
        <v>115.8</v>
      </c>
      <c r="L100" s="383"/>
    </row>
    <row r="101" spans="5:12">
      <c r="E101" s="392"/>
      <c r="F101" s="385" t="s">
        <v>33</v>
      </c>
      <c r="G101" s="383">
        <v>15</v>
      </c>
      <c r="H101" s="380">
        <v>3.27</v>
      </c>
      <c r="I101" s="391">
        <v>2.36</v>
      </c>
      <c r="J101" s="380">
        <v>7.81</v>
      </c>
      <c r="K101" s="391">
        <v>120.4</v>
      </c>
      <c r="L101" s="380"/>
    </row>
    <row r="102" spans="5:12">
      <c r="E102" s="401"/>
      <c r="F102" s="385" t="s">
        <v>124</v>
      </c>
      <c r="G102" s="383">
        <v>250</v>
      </c>
      <c r="H102" s="386">
        <v>0.05</v>
      </c>
      <c r="I102" s="386">
        <v>0</v>
      </c>
      <c r="J102" s="386">
        <v>14.93</v>
      </c>
      <c r="K102" s="386">
        <v>217</v>
      </c>
      <c r="L102" s="380"/>
    </row>
    <row r="103" spans="5:12">
      <c r="E103" s="387" t="s">
        <v>125</v>
      </c>
      <c r="F103" s="387"/>
      <c r="G103" s="387">
        <f>G94+G95+G96+G98+G99+G100</f>
        <v>780</v>
      </c>
      <c r="H103" s="387">
        <f t="shared" ref="H103:K103" si="12">H94+H95+H96+H98+H99+H100</f>
        <v>14.255</v>
      </c>
      <c r="I103" s="387">
        <f t="shared" si="12"/>
        <v>17.93</v>
      </c>
      <c r="J103" s="387">
        <f t="shared" si="12"/>
        <v>165.09</v>
      </c>
      <c r="K103" s="387">
        <f t="shared" si="12"/>
        <v>743.41</v>
      </c>
      <c r="L103" s="380"/>
    </row>
    <row r="104" spans="5:12">
      <c r="E104" s="387" t="s">
        <v>126</v>
      </c>
      <c r="F104" s="387"/>
      <c r="G104" s="387">
        <f>G93+G103</f>
        <v>1230</v>
      </c>
      <c r="H104" s="387">
        <f t="shared" ref="H104:K104" si="13">H93+H103</f>
        <v>22.965</v>
      </c>
      <c r="I104" s="387">
        <f t="shared" si="13"/>
        <v>33.16</v>
      </c>
      <c r="J104" s="387">
        <f t="shared" si="13"/>
        <v>231.39</v>
      </c>
      <c r="K104" s="387">
        <f t="shared" si="13"/>
        <v>1248.71</v>
      </c>
      <c r="L104" s="387"/>
    </row>
    <row r="105" spans="5:12">
      <c r="E105" s="376" t="s">
        <v>144</v>
      </c>
      <c r="F105" s="377"/>
      <c r="G105" s="377"/>
      <c r="H105" s="377"/>
      <c r="I105" s="377"/>
      <c r="J105" s="377"/>
      <c r="K105" s="377"/>
      <c r="L105" s="402"/>
    </row>
    <row r="106" spans="5:12">
      <c r="E106" s="376" t="s">
        <v>1</v>
      </c>
      <c r="F106" s="377"/>
      <c r="G106" s="377"/>
      <c r="H106" s="377"/>
      <c r="I106" s="377"/>
      <c r="J106" s="377"/>
      <c r="K106" s="377"/>
      <c r="L106" s="402"/>
    </row>
    <row r="107" spans="5:12">
      <c r="E107" s="389" t="s">
        <v>2</v>
      </c>
      <c r="F107" s="379" t="s">
        <v>145</v>
      </c>
      <c r="G107" s="380" t="s">
        <v>128</v>
      </c>
      <c r="H107" s="380">
        <v>7.68</v>
      </c>
      <c r="I107" s="380">
        <v>7.29</v>
      </c>
      <c r="J107" s="380">
        <v>16.23</v>
      </c>
      <c r="K107" s="380">
        <v>130.24</v>
      </c>
      <c r="L107" s="380">
        <v>319</v>
      </c>
    </row>
    <row r="108" spans="5:12">
      <c r="E108" s="392"/>
      <c r="F108" s="379" t="s">
        <v>51</v>
      </c>
      <c r="G108" s="380">
        <v>30</v>
      </c>
      <c r="H108" s="382">
        <v>4.2</v>
      </c>
      <c r="I108" s="382">
        <v>0.66</v>
      </c>
      <c r="J108" s="382">
        <v>37.7</v>
      </c>
      <c r="K108" s="382">
        <v>115.8</v>
      </c>
      <c r="L108" s="380"/>
    </row>
    <row r="109" spans="5:12">
      <c r="E109" s="392"/>
      <c r="F109" s="385" t="s">
        <v>130</v>
      </c>
      <c r="G109" s="383">
        <v>200</v>
      </c>
      <c r="H109" s="383">
        <v>0</v>
      </c>
      <c r="I109" s="383">
        <v>0</v>
      </c>
      <c r="J109" s="383">
        <v>14.9</v>
      </c>
      <c r="K109" s="382">
        <v>59.4</v>
      </c>
      <c r="L109" s="383">
        <v>375</v>
      </c>
    </row>
    <row r="110" spans="5:12">
      <c r="E110" s="387" t="s">
        <v>119</v>
      </c>
      <c r="F110" s="387"/>
      <c r="G110" s="387">
        <f>G108+G109+230</f>
        <v>460</v>
      </c>
      <c r="H110" s="388">
        <f>H107+H108+H109</f>
        <v>11.88</v>
      </c>
      <c r="I110" s="388">
        <f t="shared" ref="I110:K110" si="14">I107+I108+I109</f>
        <v>7.95</v>
      </c>
      <c r="J110" s="388">
        <f t="shared" si="14"/>
        <v>68.83</v>
      </c>
      <c r="K110" s="388">
        <f t="shared" si="14"/>
        <v>305.44</v>
      </c>
      <c r="L110" s="380"/>
    </row>
    <row r="111" spans="5:12">
      <c r="E111" s="389" t="s">
        <v>25</v>
      </c>
      <c r="F111" s="399" t="s">
        <v>71</v>
      </c>
      <c r="G111" s="383">
        <v>100</v>
      </c>
      <c r="H111" s="383">
        <v>1.1</v>
      </c>
      <c r="I111" s="383">
        <v>0.2</v>
      </c>
      <c r="J111" s="383">
        <v>3.8</v>
      </c>
      <c r="K111" s="382">
        <v>22</v>
      </c>
      <c r="L111" s="383">
        <v>71</v>
      </c>
    </row>
    <row r="112" spans="5:12">
      <c r="E112" s="392"/>
      <c r="F112" s="385" t="s">
        <v>131</v>
      </c>
      <c r="G112" s="383">
        <v>250</v>
      </c>
      <c r="H112" s="383">
        <v>2.675</v>
      </c>
      <c r="I112" s="383">
        <v>2.5</v>
      </c>
      <c r="J112" s="383">
        <v>18.825</v>
      </c>
      <c r="K112" s="382">
        <v>111.675</v>
      </c>
      <c r="L112" s="383">
        <v>142</v>
      </c>
    </row>
    <row r="113" spans="5:12">
      <c r="E113" s="392"/>
      <c r="F113" s="385" t="s">
        <v>136</v>
      </c>
      <c r="G113" s="383">
        <v>180</v>
      </c>
      <c r="H113" s="383">
        <v>6.87</v>
      </c>
      <c r="I113" s="383">
        <v>0.9</v>
      </c>
      <c r="J113" s="383">
        <v>26.37</v>
      </c>
      <c r="K113" s="382">
        <v>193.2</v>
      </c>
      <c r="L113" s="383">
        <v>202</v>
      </c>
    </row>
    <row r="114" spans="5:12">
      <c r="E114" s="392"/>
      <c r="F114" s="385" t="s">
        <v>146</v>
      </c>
      <c r="G114" s="383">
        <v>100</v>
      </c>
      <c r="H114" s="380">
        <v>12.17</v>
      </c>
      <c r="I114" s="380">
        <v>10.6</v>
      </c>
      <c r="J114" s="380">
        <v>12.64</v>
      </c>
      <c r="K114" s="391">
        <v>181.6</v>
      </c>
      <c r="L114" s="383">
        <v>301</v>
      </c>
    </row>
    <row r="115" spans="5:12">
      <c r="E115" s="392"/>
      <c r="F115" s="385" t="s">
        <v>138</v>
      </c>
      <c r="G115" s="383">
        <v>200</v>
      </c>
      <c r="H115" s="410">
        <v>0.4</v>
      </c>
      <c r="I115" s="383">
        <v>0</v>
      </c>
      <c r="J115" s="455">
        <v>30</v>
      </c>
      <c r="K115" s="382">
        <v>156</v>
      </c>
      <c r="L115" s="383">
        <v>516</v>
      </c>
    </row>
    <row r="116" spans="5:12">
      <c r="E116" s="392"/>
      <c r="F116" s="385" t="s">
        <v>51</v>
      </c>
      <c r="G116" s="383">
        <v>20</v>
      </c>
      <c r="H116" s="383">
        <v>0.64</v>
      </c>
      <c r="I116" s="383">
        <v>0.3</v>
      </c>
      <c r="J116" s="383">
        <v>36.05</v>
      </c>
      <c r="K116" s="382">
        <v>64.35</v>
      </c>
      <c r="L116" s="380"/>
    </row>
    <row r="117" spans="5:12">
      <c r="E117" s="392"/>
      <c r="F117" s="385" t="s">
        <v>123</v>
      </c>
      <c r="G117" s="383">
        <v>30</v>
      </c>
      <c r="H117" s="382">
        <v>4.2</v>
      </c>
      <c r="I117" s="382">
        <v>0.66</v>
      </c>
      <c r="J117" s="382">
        <v>37.7</v>
      </c>
      <c r="K117" s="382">
        <v>115.8</v>
      </c>
      <c r="L117" s="380"/>
    </row>
    <row r="118" spans="5:12">
      <c r="E118" s="392"/>
      <c r="F118" s="385" t="s">
        <v>33</v>
      </c>
      <c r="G118" s="383">
        <v>15</v>
      </c>
      <c r="H118" s="380">
        <v>3.27</v>
      </c>
      <c r="I118" s="391">
        <v>2.36</v>
      </c>
      <c r="J118" s="380">
        <v>7.81</v>
      </c>
      <c r="K118" s="391">
        <v>120.4</v>
      </c>
      <c r="L118" s="380"/>
    </row>
    <row r="119" spans="5:12">
      <c r="E119" s="401"/>
      <c r="F119" s="385" t="s">
        <v>124</v>
      </c>
      <c r="G119" s="383">
        <v>250</v>
      </c>
      <c r="H119" s="386">
        <v>0.05</v>
      </c>
      <c r="I119" s="386">
        <v>0</v>
      </c>
      <c r="J119" s="386">
        <v>14.93</v>
      </c>
      <c r="K119" s="386">
        <v>217</v>
      </c>
      <c r="L119" s="380"/>
    </row>
    <row r="120" spans="5:12">
      <c r="E120" s="387" t="s">
        <v>125</v>
      </c>
      <c r="F120" s="387"/>
      <c r="G120" s="387">
        <f>G111+G112+G113+G114+G115+G116+G117</f>
        <v>880</v>
      </c>
      <c r="H120" s="387">
        <f t="shared" ref="H120:K120" si="15">H111+H112+H113+H114+H115+H116+H117</f>
        <v>28.055</v>
      </c>
      <c r="I120" s="387">
        <f t="shared" si="15"/>
        <v>15.16</v>
      </c>
      <c r="J120" s="387">
        <f t="shared" si="15"/>
        <v>165.385</v>
      </c>
      <c r="K120" s="387">
        <f t="shared" si="15"/>
        <v>844.625</v>
      </c>
      <c r="L120" s="380"/>
    </row>
    <row r="121" spans="5:12">
      <c r="E121" s="387" t="s">
        <v>126</v>
      </c>
      <c r="F121" s="387"/>
      <c r="G121" s="387">
        <f>G110+G120</f>
        <v>1340</v>
      </c>
      <c r="H121" s="387">
        <f t="shared" ref="H121:K121" si="16">H110+H120</f>
        <v>39.935</v>
      </c>
      <c r="I121" s="387">
        <f t="shared" si="16"/>
        <v>23.11</v>
      </c>
      <c r="J121" s="387">
        <f t="shared" si="16"/>
        <v>234.215</v>
      </c>
      <c r="K121" s="387">
        <f t="shared" si="16"/>
        <v>1150.065</v>
      </c>
      <c r="L121" s="387"/>
    </row>
    <row r="122" spans="5:12">
      <c r="E122" s="376" t="s">
        <v>36</v>
      </c>
      <c r="F122" s="377"/>
      <c r="G122" s="377"/>
      <c r="H122" s="377"/>
      <c r="I122" s="377"/>
      <c r="J122" s="377"/>
      <c r="K122" s="377"/>
      <c r="L122" s="402"/>
    </row>
    <row r="123" spans="5:12">
      <c r="E123" s="389" t="s">
        <v>2</v>
      </c>
      <c r="F123" s="408" t="s">
        <v>147</v>
      </c>
      <c r="G123" s="383">
        <v>200</v>
      </c>
      <c r="H123" s="383">
        <v>7.8</v>
      </c>
      <c r="I123" s="383">
        <v>9.46</v>
      </c>
      <c r="J123" s="383">
        <v>35.8</v>
      </c>
      <c r="K123" s="383">
        <v>284</v>
      </c>
      <c r="L123" s="380">
        <v>267</v>
      </c>
    </row>
    <row r="124" spans="5:12">
      <c r="E124" s="392"/>
      <c r="F124" s="385" t="s">
        <v>23</v>
      </c>
      <c r="G124" s="383">
        <v>200</v>
      </c>
      <c r="H124" s="383">
        <v>0.12</v>
      </c>
      <c r="I124" s="383">
        <v>0.02</v>
      </c>
      <c r="J124" s="383">
        <v>13.7</v>
      </c>
      <c r="K124" s="383">
        <v>55.9</v>
      </c>
      <c r="L124" s="383">
        <v>377</v>
      </c>
    </row>
    <row r="125" spans="5:12">
      <c r="E125" s="392"/>
      <c r="F125" s="385" t="s">
        <v>22</v>
      </c>
      <c r="G125" s="380">
        <v>50</v>
      </c>
      <c r="H125" s="380">
        <v>4.6</v>
      </c>
      <c r="I125" s="380">
        <v>7</v>
      </c>
      <c r="J125" s="380">
        <v>14.83</v>
      </c>
      <c r="K125" s="380">
        <v>157</v>
      </c>
      <c r="L125" s="380">
        <v>3</v>
      </c>
    </row>
    <row r="126" spans="5:12">
      <c r="E126" s="387" t="s">
        <v>119</v>
      </c>
      <c r="F126" s="387"/>
      <c r="G126" s="387">
        <f>G123+G124+G125</f>
        <v>450</v>
      </c>
      <c r="H126" s="387">
        <f t="shared" ref="H126:K126" si="17">H123+H124+H125</f>
        <v>12.52</v>
      </c>
      <c r="I126" s="387">
        <f t="shared" si="17"/>
        <v>16.48</v>
      </c>
      <c r="J126" s="387">
        <f t="shared" si="17"/>
        <v>64.33</v>
      </c>
      <c r="K126" s="387">
        <f t="shared" si="17"/>
        <v>496.9</v>
      </c>
      <c r="L126" s="380"/>
    </row>
    <row r="127" spans="5:12">
      <c r="E127" s="389" t="s">
        <v>25</v>
      </c>
      <c r="F127" s="390" t="s">
        <v>120</v>
      </c>
      <c r="G127" s="380">
        <v>100</v>
      </c>
      <c r="H127" s="380">
        <v>0.95</v>
      </c>
      <c r="I127" s="380">
        <v>6.06</v>
      </c>
      <c r="J127" s="380">
        <v>3.05</v>
      </c>
      <c r="K127" s="391">
        <v>70.6</v>
      </c>
      <c r="L127" s="383">
        <v>24</v>
      </c>
    </row>
    <row r="128" spans="5:12">
      <c r="E128" s="392"/>
      <c r="F128" s="385" t="s">
        <v>135</v>
      </c>
      <c r="G128" s="383">
        <v>250</v>
      </c>
      <c r="H128" s="383">
        <v>2.23</v>
      </c>
      <c r="I128" s="383">
        <v>8</v>
      </c>
      <c r="J128" s="383">
        <v>14.49</v>
      </c>
      <c r="K128" s="383">
        <v>117.52</v>
      </c>
      <c r="L128" s="383">
        <v>80</v>
      </c>
    </row>
    <row r="129" spans="5:12">
      <c r="E129" s="392"/>
      <c r="F129" s="385" t="s">
        <v>28</v>
      </c>
      <c r="G129" s="383">
        <v>180</v>
      </c>
      <c r="H129" s="383">
        <v>10</v>
      </c>
      <c r="I129" s="383">
        <v>7.6</v>
      </c>
      <c r="J129" s="383">
        <v>67.7</v>
      </c>
      <c r="K129" s="382">
        <v>336.02</v>
      </c>
      <c r="L129" s="383">
        <v>321</v>
      </c>
    </row>
    <row r="130" spans="5:12">
      <c r="E130" s="392"/>
      <c r="F130" s="385" t="s">
        <v>148</v>
      </c>
      <c r="G130" s="383">
        <v>100</v>
      </c>
      <c r="H130" s="391">
        <v>13.8</v>
      </c>
      <c r="I130" s="391">
        <v>2</v>
      </c>
      <c r="J130" s="391">
        <v>8</v>
      </c>
      <c r="K130" s="391">
        <v>105</v>
      </c>
      <c r="L130" s="428" t="s">
        <v>149</v>
      </c>
    </row>
    <row r="131" spans="5:12">
      <c r="E131" s="392"/>
      <c r="F131" s="385" t="s">
        <v>133</v>
      </c>
      <c r="G131" s="383">
        <v>200</v>
      </c>
      <c r="H131" s="383">
        <v>1.04</v>
      </c>
      <c r="I131" s="383">
        <v>0</v>
      </c>
      <c r="J131" s="383">
        <v>26.96</v>
      </c>
      <c r="K131" s="382">
        <v>107.44</v>
      </c>
      <c r="L131" s="383">
        <v>376</v>
      </c>
    </row>
    <row r="132" spans="5:12">
      <c r="E132" s="392"/>
      <c r="F132" s="385" t="s">
        <v>51</v>
      </c>
      <c r="G132" s="383">
        <v>20</v>
      </c>
      <c r="H132" s="383">
        <v>0.64</v>
      </c>
      <c r="I132" s="383">
        <v>0.3</v>
      </c>
      <c r="J132" s="383">
        <v>36.05</v>
      </c>
      <c r="K132" s="382">
        <v>64.35</v>
      </c>
      <c r="L132" s="383"/>
    </row>
    <row r="133" spans="5:12">
      <c r="E133" s="392"/>
      <c r="F133" s="385" t="s">
        <v>123</v>
      </c>
      <c r="G133" s="383">
        <v>30</v>
      </c>
      <c r="H133" s="382">
        <v>4.2</v>
      </c>
      <c r="I133" s="382">
        <v>0.66</v>
      </c>
      <c r="J133" s="382">
        <v>37.7</v>
      </c>
      <c r="K133" s="382">
        <v>115.8</v>
      </c>
      <c r="L133" s="380"/>
    </row>
    <row r="134" spans="5:12">
      <c r="E134" s="392"/>
      <c r="F134" s="385" t="s">
        <v>33</v>
      </c>
      <c r="G134" s="383">
        <v>15</v>
      </c>
      <c r="H134" s="380">
        <v>3.27</v>
      </c>
      <c r="I134" s="391">
        <v>2.36</v>
      </c>
      <c r="J134" s="380">
        <v>7.81</v>
      </c>
      <c r="K134" s="391">
        <v>120.4</v>
      </c>
      <c r="L134" s="380"/>
    </row>
    <row r="135" spans="5:12">
      <c r="E135" s="401"/>
      <c r="F135" s="385" t="s">
        <v>124</v>
      </c>
      <c r="G135" s="383">
        <v>250</v>
      </c>
      <c r="H135" s="386">
        <v>0.05</v>
      </c>
      <c r="I135" s="386">
        <v>0</v>
      </c>
      <c r="J135" s="386">
        <v>14.93</v>
      </c>
      <c r="K135" s="386">
        <v>217</v>
      </c>
      <c r="L135" s="380"/>
    </row>
    <row r="136" spans="5:12">
      <c r="E136" s="387" t="s">
        <v>125</v>
      </c>
      <c r="F136" s="387"/>
      <c r="G136" s="387">
        <f>G127+G128+G129+G130+G131+G132+G133</f>
        <v>880</v>
      </c>
      <c r="H136" s="387">
        <f t="shared" ref="H136:K136" si="18">H127+H128+H129+H130+H131+H132+H133</f>
        <v>32.86</v>
      </c>
      <c r="I136" s="387">
        <f t="shared" si="18"/>
        <v>24.62</v>
      </c>
      <c r="J136" s="387">
        <f t="shared" si="18"/>
        <v>193.95</v>
      </c>
      <c r="K136" s="387">
        <f t="shared" si="18"/>
        <v>916.73</v>
      </c>
      <c r="L136" s="380"/>
    </row>
    <row r="137" spans="5:12">
      <c r="E137" s="387" t="s">
        <v>126</v>
      </c>
      <c r="F137" s="387"/>
      <c r="G137" s="387">
        <f>G126+G136</f>
        <v>1330</v>
      </c>
      <c r="H137" s="387">
        <f t="shared" ref="H137:K137" si="19">H126+H136</f>
        <v>45.38</v>
      </c>
      <c r="I137" s="387">
        <f t="shared" si="19"/>
        <v>41.1</v>
      </c>
      <c r="J137" s="387">
        <f t="shared" si="19"/>
        <v>258.28</v>
      </c>
      <c r="K137" s="387">
        <f t="shared" si="19"/>
        <v>1413.63</v>
      </c>
      <c r="L137" s="387"/>
    </row>
    <row r="138" spans="5:12">
      <c r="E138" s="376" t="s">
        <v>47</v>
      </c>
      <c r="F138" s="377"/>
      <c r="G138" s="377"/>
      <c r="H138" s="377"/>
      <c r="I138" s="377"/>
      <c r="J138" s="377"/>
      <c r="K138" s="377"/>
      <c r="L138" s="402"/>
    </row>
    <row r="139" spans="5:12">
      <c r="E139" s="380" t="s">
        <v>2</v>
      </c>
      <c r="F139" s="379" t="s">
        <v>37</v>
      </c>
      <c r="G139" s="380">
        <v>200</v>
      </c>
      <c r="H139" s="380">
        <v>16.87</v>
      </c>
      <c r="I139" s="380">
        <v>20.47</v>
      </c>
      <c r="J139" s="380">
        <v>32.8</v>
      </c>
      <c r="K139" s="380">
        <v>402.36</v>
      </c>
      <c r="L139" s="380">
        <v>210</v>
      </c>
    </row>
    <row r="140" spans="5:12">
      <c r="E140" s="380"/>
      <c r="F140" s="379" t="s">
        <v>51</v>
      </c>
      <c r="G140" s="380">
        <v>30</v>
      </c>
      <c r="H140" s="382">
        <v>4.2</v>
      </c>
      <c r="I140" s="382">
        <v>0.66</v>
      </c>
      <c r="J140" s="382">
        <v>37.7</v>
      </c>
      <c r="K140" s="382">
        <v>115.8</v>
      </c>
      <c r="L140" s="380"/>
    </row>
    <row r="141" spans="5:12">
      <c r="E141" s="380"/>
      <c r="F141" s="385" t="s">
        <v>130</v>
      </c>
      <c r="G141" s="383">
        <v>200</v>
      </c>
      <c r="H141" s="383">
        <v>0</v>
      </c>
      <c r="I141" s="383">
        <v>0</v>
      </c>
      <c r="J141" s="383">
        <v>14.9</v>
      </c>
      <c r="K141" s="382">
        <v>59.4</v>
      </c>
      <c r="L141" s="383">
        <v>375</v>
      </c>
    </row>
    <row r="142" spans="5:12">
      <c r="E142" s="387" t="s">
        <v>119</v>
      </c>
      <c r="F142" s="387"/>
      <c r="G142" s="387">
        <f>G139+G140+G141</f>
        <v>430</v>
      </c>
      <c r="H142" s="387">
        <f t="shared" ref="H142:K142" si="20">H139+H140+H141</f>
        <v>21.07</v>
      </c>
      <c r="I142" s="387">
        <f t="shared" si="20"/>
        <v>21.13</v>
      </c>
      <c r="J142" s="387">
        <f t="shared" si="20"/>
        <v>85.4</v>
      </c>
      <c r="K142" s="387">
        <f t="shared" si="20"/>
        <v>577.56</v>
      </c>
      <c r="L142" s="380"/>
    </row>
    <row r="143" spans="5:12">
      <c r="E143" s="389" t="s">
        <v>25</v>
      </c>
      <c r="F143" s="399" t="s">
        <v>71</v>
      </c>
      <c r="G143" s="383">
        <v>100</v>
      </c>
      <c r="H143" s="383">
        <v>1.1</v>
      </c>
      <c r="I143" s="383">
        <v>0.2</v>
      </c>
      <c r="J143" s="383">
        <v>3.8</v>
      </c>
      <c r="K143" s="382">
        <v>22</v>
      </c>
      <c r="L143" s="383">
        <v>71</v>
      </c>
    </row>
    <row r="144" spans="5:12">
      <c r="E144" s="392"/>
      <c r="F144" s="385" t="s">
        <v>69</v>
      </c>
      <c r="G144" s="383">
        <v>250</v>
      </c>
      <c r="H144" s="383">
        <v>2.675</v>
      </c>
      <c r="I144" s="383">
        <v>2.5</v>
      </c>
      <c r="J144" s="383">
        <v>18.825</v>
      </c>
      <c r="K144" s="382">
        <v>111.675</v>
      </c>
      <c r="L144" s="383">
        <v>80</v>
      </c>
    </row>
    <row r="145" spans="5:12">
      <c r="E145" s="392"/>
      <c r="F145" s="385" t="s">
        <v>132</v>
      </c>
      <c r="G145" s="380">
        <v>200</v>
      </c>
      <c r="H145" s="380">
        <v>15.57</v>
      </c>
      <c r="I145" s="380">
        <v>9.53</v>
      </c>
      <c r="J145" s="380">
        <v>26.8</v>
      </c>
      <c r="K145" s="391">
        <v>328.2</v>
      </c>
      <c r="L145" s="383">
        <v>202</v>
      </c>
    </row>
    <row r="146" spans="5:12">
      <c r="E146" s="392"/>
      <c r="F146" s="385" t="s">
        <v>54</v>
      </c>
      <c r="G146" s="380">
        <v>200</v>
      </c>
      <c r="H146" s="380">
        <v>1</v>
      </c>
      <c r="I146" s="380">
        <v>0</v>
      </c>
      <c r="J146" s="380">
        <v>20.2</v>
      </c>
      <c r="K146" s="391">
        <v>85.34</v>
      </c>
      <c r="L146" s="383"/>
    </row>
    <row r="147" spans="5:12">
      <c r="E147" s="392"/>
      <c r="F147" s="385" t="s">
        <v>51</v>
      </c>
      <c r="G147" s="383">
        <v>20</v>
      </c>
      <c r="H147" s="383">
        <v>0.64</v>
      </c>
      <c r="I147" s="383">
        <v>0.3</v>
      </c>
      <c r="J147" s="383">
        <v>36.05</v>
      </c>
      <c r="K147" s="382">
        <v>64.35</v>
      </c>
      <c r="L147" s="383">
        <v>516</v>
      </c>
    </row>
    <row r="148" spans="5:12">
      <c r="E148" s="392"/>
      <c r="F148" s="385" t="s">
        <v>123</v>
      </c>
      <c r="G148" s="383">
        <v>30</v>
      </c>
      <c r="H148" s="382">
        <v>4.2</v>
      </c>
      <c r="I148" s="382">
        <v>0.66</v>
      </c>
      <c r="J148" s="382">
        <v>37.7</v>
      </c>
      <c r="K148" s="382">
        <v>115.8</v>
      </c>
      <c r="L148" s="380"/>
    </row>
    <row r="149" spans="5:12">
      <c r="E149" s="392"/>
      <c r="F149" s="385" t="s">
        <v>33</v>
      </c>
      <c r="G149" s="383">
        <v>15</v>
      </c>
      <c r="H149" s="380">
        <v>3.27</v>
      </c>
      <c r="I149" s="391">
        <v>2.36</v>
      </c>
      <c r="J149" s="380">
        <v>7.81</v>
      </c>
      <c r="K149" s="391">
        <v>120.4</v>
      </c>
      <c r="L149" s="380"/>
    </row>
    <row r="150" spans="5:12">
      <c r="E150" s="401"/>
      <c r="F150" s="385" t="s">
        <v>124</v>
      </c>
      <c r="G150" s="383">
        <v>250</v>
      </c>
      <c r="H150" s="386">
        <v>0.05</v>
      </c>
      <c r="I150" s="386">
        <v>0</v>
      </c>
      <c r="J150" s="386">
        <v>14.93</v>
      </c>
      <c r="K150" s="386">
        <v>217</v>
      </c>
      <c r="L150" s="380"/>
    </row>
    <row r="151" spans="5:12">
      <c r="E151" s="387" t="s">
        <v>125</v>
      </c>
      <c r="F151" s="387"/>
      <c r="G151" s="387">
        <f>G143+G144+G145+G146+G147+G148</f>
        <v>800</v>
      </c>
      <c r="H151" s="387">
        <f t="shared" ref="H151:K151" si="21">H143+H144+H145+H146+H147+H148</f>
        <v>25.185</v>
      </c>
      <c r="I151" s="387">
        <f t="shared" si="21"/>
        <v>13.19</v>
      </c>
      <c r="J151" s="387">
        <f t="shared" si="21"/>
        <v>143.375</v>
      </c>
      <c r="K151" s="387">
        <f t="shared" si="21"/>
        <v>727.365</v>
      </c>
      <c r="L151" s="380"/>
    </row>
    <row r="152" spans="5:12">
      <c r="E152" s="387" t="s">
        <v>126</v>
      </c>
      <c r="F152" s="387"/>
      <c r="G152" s="387">
        <f>G142+G151</f>
        <v>1230</v>
      </c>
      <c r="H152" s="387">
        <f>H142+H151</f>
        <v>46.255</v>
      </c>
      <c r="I152" s="387">
        <f>I142+I151</f>
        <v>34.32</v>
      </c>
      <c r="J152" s="387">
        <f>J142+J151</f>
        <v>228.775</v>
      </c>
      <c r="K152" s="387">
        <f>K142+K151</f>
        <v>1304.925</v>
      </c>
      <c r="L152" s="387"/>
    </row>
    <row r="153" spans="5:12">
      <c r="E153" s="376" t="s">
        <v>56</v>
      </c>
      <c r="F153" s="377"/>
      <c r="G153" s="377"/>
      <c r="H153" s="377"/>
      <c r="I153" s="377"/>
      <c r="J153" s="377"/>
      <c r="K153" s="377"/>
      <c r="L153" s="402"/>
    </row>
    <row r="154" spans="5:12">
      <c r="E154" s="380" t="s">
        <v>2</v>
      </c>
      <c r="F154" s="380" t="s">
        <v>127</v>
      </c>
      <c r="G154" s="380" t="s">
        <v>128</v>
      </c>
      <c r="H154" s="380">
        <v>32</v>
      </c>
      <c r="I154" s="380">
        <v>24.7</v>
      </c>
      <c r="J154" s="380">
        <v>41.3</v>
      </c>
      <c r="K154" s="380">
        <v>515</v>
      </c>
      <c r="L154" s="380">
        <v>321</v>
      </c>
    </row>
    <row r="155" spans="5:12">
      <c r="E155" s="380"/>
      <c r="F155" s="379" t="s">
        <v>129</v>
      </c>
      <c r="G155" s="380">
        <v>50</v>
      </c>
      <c r="H155" s="380">
        <v>2.95</v>
      </c>
      <c r="I155" s="380">
        <v>9.37</v>
      </c>
      <c r="J155" s="380">
        <v>18.6</v>
      </c>
      <c r="K155" s="380">
        <v>170</v>
      </c>
      <c r="L155" s="380">
        <v>1</v>
      </c>
    </row>
    <row r="156" spans="5:12">
      <c r="E156" s="380"/>
      <c r="F156" s="385" t="s">
        <v>23</v>
      </c>
      <c r="G156" s="383">
        <v>200</v>
      </c>
      <c r="H156" s="383">
        <v>0.12</v>
      </c>
      <c r="I156" s="383">
        <v>0.02</v>
      </c>
      <c r="J156" s="383">
        <v>13.7</v>
      </c>
      <c r="K156" s="383">
        <v>55.9</v>
      </c>
      <c r="L156" s="383">
        <v>377</v>
      </c>
    </row>
    <row r="157" spans="5:12">
      <c r="E157" s="387" t="s">
        <v>119</v>
      </c>
      <c r="F157" s="387"/>
      <c r="G157" s="387">
        <f>G155+G156+233</f>
        <v>483</v>
      </c>
      <c r="H157" s="387">
        <f t="shared" ref="H157:K157" si="22">H154+H155+H156</f>
        <v>35.07</v>
      </c>
      <c r="I157" s="387">
        <f t="shared" si="22"/>
        <v>34.09</v>
      </c>
      <c r="J157" s="387">
        <f t="shared" si="22"/>
        <v>73.6</v>
      </c>
      <c r="K157" s="387">
        <f t="shared" si="22"/>
        <v>740.9</v>
      </c>
      <c r="L157" s="380"/>
    </row>
    <row r="158" spans="5:12">
      <c r="E158" s="389" t="s">
        <v>25</v>
      </c>
      <c r="F158" s="390" t="s">
        <v>120</v>
      </c>
      <c r="G158" s="380">
        <v>100</v>
      </c>
      <c r="H158" s="380">
        <v>0.95</v>
      </c>
      <c r="I158" s="380">
        <v>6.06</v>
      </c>
      <c r="J158" s="380">
        <v>3.05</v>
      </c>
      <c r="K158" s="391">
        <v>70.6</v>
      </c>
      <c r="L158" s="383">
        <v>24</v>
      </c>
    </row>
    <row r="159" spans="5:12">
      <c r="E159" s="392"/>
      <c r="F159" s="385" t="s">
        <v>76</v>
      </c>
      <c r="G159" s="383">
        <v>250</v>
      </c>
      <c r="H159" s="391">
        <v>2.3</v>
      </c>
      <c r="I159" s="391">
        <v>4.25</v>
      </c>
      <c r="J159" s="391">
        <v>15.13</v>
      </c>
      <c r="K159" s="391">
        <v>108</v>
      </c>
      <c r="L159" s="383">
        <v>144</v>
      </c>
    </row>
    <row r="160" spans="5:12">
      <c r="E160" s="392"/>
      <c r="F160" s="385" t="s">
        <v>49</v>
      </c>
      <c r="G160" s="383">
        <v>180</v>
      </c>
      <c r="H160" s="383">
        <v>4.84</v>
      </c>
      <c r="I160" s="383">
        <v>7.16</v>
      </c>
      <c r="J160" s="383">
        <v>62</v>
      </c>
      <c r="K160" s="383">
        <v>287.67</v>
      </c>
      <c r="L160" s="383">
        <v>237</v>
      </c>
    </row>
    <row r="161" spans="5:12">
      <c r="E161" s="392"/>
      <c r="F161" s="385" t="s">
        <v>137</v>
      </c>
      <c r="G161" s="383">
        <v>100</v>
      </c>
      <c r="H161" s="383">
        <v>22</v>
      </c>
      <c r="I161" s="383">
        <v>21.3</v>
      </c>
      <c r="J161" s="383">
        <v>9.69</v>
      </c>
      <c r="K161" s="382">
        <v>336.02</v>
      </c>
      <c r="L161" s="383">
        <v>260</v>
      </c>
    </row>
    <row r="162" spans="5:12">
      <c r="E162" s="392"/>
      <c r="F162" s="385" t="s">
        <v>130</v>
      </c>
      <c r="G162" s="383">
        <v>200</v>
      </c>
      <c r="H162" s="383">
        <v>0</v>
      </c>
      <c r="I162" s="383">
        <v>0</v>
      </c>
      <c r="J162" s="383">
        <v>14.9</v>
      </c>
      <c r="K162" s="382">
        <v>59.4</v>
      </c>
      <c r="L162" s="383">
        <v>375</v>
      </c>
    </row>
    <row r="163" spans="5:12">
      <c r="E163" s="392"/>
      <c r="F163" s="385" t="s">
        <v>51</v>
      </c>
      <c r="G163" s="383">
        <v>20</v>
      </c>
      <c r="H163" s="383">
        <v>0.64</v>
      </c>
      <c r="I163" s="383">
        <v>0.3</v>
      </c>
      <c r="J163" s="383">
        <v>36.05</v>
      </c>
      <c r="K163" s="382">
        <v>64.35</v>
      </c>
      <c r="L163" s="380"/>
    </row>
    <row r="164" spans="5:12">
      <c r="E164" s="392"/>
      <c r="F164" s="385" t="s">
        <v>123</v>
      </c>
      <c r="G164" s="383">
        <v>30</v>
      </c>
      <c r="H164" s="382">
        <v>4.2</v>
      </c>
      <c r="I164" s="382">
        <v>0.66</v>
      </c>
      <c r="J164" s="382">
        <v>37.7</v>
      </c>
      <c r="K164" s="382">
        <v>115.8</v>
      </c>
      <c r="L164" s="380"/>
    </row>
    <row r="165" spans="5:12">
      <c r="E165" s="392"/>
      <c r="F165" s="385" t="s">
        <v>33</v>
      </c>
      <c r="G165" s="383">
        <v>15</v>
      </c>
      <c r="H165" s="380">
        <v>3.27</v>
      </c>
      <c r="I165" s="391">
        <v>2.36</v>
      </c>
      <c r="J165" s="380">
        <v>7.81</v>
      </c>
      <c r="K165" s="391">
        <v>120.4</v>
      </c>
      <c r="L165" s="380"/>
    </row>
    <row r="166" spans="5:12">
      <c r="E166" s="401"/>
      <c r="F166" s="385" t="s">
        <v>124</v>
      </c>
      <c r="G166" s="383">
        <v>250</v>
      </c>
      <c r="H166" s="386">
        <v>0.05</v>
      </c>
      <c r="I166" s="386">
        <v>0</v>
      </c>
      <c r="J166" s="386">
        <v>14.93</v>
      </c>
      <c r="K166" s="386">
        <v>217</v>
      </c>
      <c r="L166" s="380"/>
    </row>
    <row r="167" spans="5:12">
      <c r="E167" s="387" t="s">
        <v>125</v>
      </c>
      <c r="F167" s="387"/>
      <c r="G167" s="387">
        <f>G158+G159+G160+G161+G162+G163+G164</f>
        <v>880</v>
      </c>
      <c r="H167" s="387">
        <f t="shared" ref="H167:K167" si="23">H158+H159+H160+H161+H162+H163+H164</f>
        <v>34.93</v>
      </c>
      <c r="I167" s="387">
        <f t="shared" si="23"/>
        <v>39.73</v>
      </c>
      <c r="J167" s="387">
        <f t="shared" si="23"/>
        <v>178.52</v>
      </c>
      <c r="K167" s="387">
        <f t="shared" si="23"/>
        <v>1041.84</v>
      </c>
      <c r="L167" s="380"/>
    </row>
    <row r="168" spans="5:12">
      <c r="E168" s="387" t="s">
        <v>126</v>
      </c>
      <c r="F168" s="387"/>
      <c r="G168" s="387">
        <f>G157+G167</f>
        <v>1363</v>
      </c>
      <c r="H168" s="387">
        <f t="shared" ref="H168:K168" si="24">H157+H167</f>
        <v>70</v>
      </c>
      <c r="I168" s="387">
        <f t="shared" si="24"/>
        <v>73.82</v>
      </c>
      <c r="J168" s="387">
        <f t="shared" si="24"/>
        <v>252.12</v>
      </c>
      <c r="K168" s="387">
        <f t="shared" si="24"/>
        <v>1782.74</v>
      </c>
      <c r="L168" s="387"/>
    </row>
    <row r="169" spans="5:12">
      <c r="E169" s="376" t="s">
        <v>62</v>
      </c>
      <c r="F169" s="377"/>
      <c r="G169" s="377"/>
      <c r="H169" s="377"/>
      <c r="I169" s="377"/>
      <c r="J169" s="377"/>
      <c r="K169" s="377"/>
      <c r="L169" s="402"/>
    </row>
    <row r="170" spans="5:12">
      <c r="E170" s="389" t="s">
        <v>2</v>
      </c>
      <c r="F170" s="408" t="s">
        <v>141</v>
      </c>
      <c r="G170" s="409">
        <v>200</v>
      </c>
      <c r="H170" s="391">
        <v>5.64</v>
      </c>
      <c r="I170" s="391">
        <v>5.84</v>
      </c>
      <c r="J170" s="409">
        <v>34</v>
      </c>
      <c r="K170" s="391">
        <v>279.4</v>
      </c>
      <c r="L170" s="380">
        <v>183</v>
      </c>
    </row>
    <row r="171" spans="5:12">
      <c r="E171" s="392"/>
      <c r="F171" s="379" t="s">
        <v>22</v>
      </c>
      <c r="G171" s="380">
        <v>50</v>
      </c>
      <c r="H171" s="380">
        <v>4.6</v>
      </c>
      <c r="I171" s="380">
        <v>7</v>
      </c>
      <c r="J171" s="380">
        <v>14.83</v>
      </c>
      <c r="K171" s="380">
        <v>157</v>
      </c>
      <c r="L171" s="380">
        <v>3</v>
      </c>
    </row>
    <row r="172" spans="5:12">
      <c r="E172" s="392"/>
      <c r="F172" s="385" t="s">
        <v>130</v>
      </c>
      <c r="G172" s="383">
        <v>200</v>
      </c>
      <c r="H172" s="383">
        <v>0</v>
      </c>
      <c r="I172" s="383">
        <v>0</v>
      </c>
      <c r="J172" s="383">
        <v>14.9</v>
      </c>
      <c r="K172" s="382">
        <v>59.4</v>
      </c>
      <c r="L172" s="383">
        <v>375</v>
      </c>
    </row>
    <row r="173" spans="5:12">
      <c r="E173" s="387" t="s">
        <v>119</v>
      </c>
      <c r="F173" s="387"/>
      <c r="G173" s="427">
        <f>G170+G171+G172</f>
        <v>450</v>
      </c>
      <c r="H173" s="427">
        <f t="shared" ref="H173:K173" si="25">H170+H171+H172</f>
        <v>10.24</v>
      </c>
      <c r="I173" s="427">
        <f t="shared" si="25"/>
        <v>12.84</v>
      </c>
      <c r="J173" s="427">
        <f t="shared" si="25"/>
        <v>63.73</v>
      </c>
      <c r="K173" s="427">
        <f t="shared" si="25"/>
        <v>495.8</v>
      </c>
      <c r="L173" s="380"/>
    </row>
    <row r="174" spans="5:12">
      <c r="E174" s="389" t="s">
        <v>25</v>
      </c>
      <c r="F174" s="399" t="s">
        <v>71</v>
      </c>
      <c r="G174" s="383">
        <v>100</v>
      </c>
      <c r="H174" s="383">
        <v>1.1</v>
      </c>
      <c r="I174" s="383">
        <v>0.2</v>
      </c>
      <c r="J174" s="383">
        <v>3.8</v>
      </c>
      <c r="K174" s="382">
        <v>22</v>
      </c>
      <c r="L174" s="383">
        <v>71</v>
      </c>
    </row>
    <row r="175" spans="5:12">
      <c r="E175" s="392"/>
      <c r="F175" s="385" t="s">
        <v>142</v>
      </c>
      <c r="G175" s="383">
        <v>250</v>
      </c>
      <c r="H175" s="383">
        <v>3.625</v>
      </c>
      <c r="I175" s="383">
        <v>3.75</v>
      </c>
      <c r="J175" s="383">
        <v>11.39</v>
      </c>
      <c r="K175" s="382">
        <v>145.59</v>
      </c>
      <c r="L175" s="383">
        <v>128</v>
      </c>
    </row>
    <row r="176" spans="5:12">
      <c r="E176" s="392"/>
      <c r="F176" s="385" t="s">
        <v>136</v>
      </c>
      <c r="G176" s="383">
        <v>180</v>
      </c>
      <c r="H176" s="383">
        <v>6.87</v>
      </c>
      <c r="I176" s="383">
        <v>0.9</v>
      </c>
      <c r="J176" s="383">
        <v>26.37</v>
      </c>
      <c r="K176" s="382">
        <v>193.2</v>
      </c>
      <c r="L176" s="383">
        <v>202</v>
      </c>
    </row>
    <row r="177" spans="5:12">
      <c r="E177" s="392"/>
      <c r="F177" s="385" t="s">
        <v>150</v>
      </c>
      <c r="G177" s="383">
        <v>100</v>
      </c>
      <c r="H177" s="410">
        <v>15.8</v>
      </c>
      <c r="I177" s="410">
        <v>16.4</v>
      </c>
      <c r="J177" s="382">
        <v>16.8</v>
      </c>
      <c r="K177" s="382">
        <v>279</v>
      </c>
      <c r="L177" s="383">
        <v>305</v>
      </c>
    </row>
    <row r="178" spans="5:12">
      <c r="E178" s="392"/>
      <c r="F178" s="385" t="s">
        <v>133</v>
      </c>
      <c r="G178" s="383">
        <v>200</v>
      </c>
      <c r="H178" s="383">
        <v>1.04</v>
      </c>
      <c r="I178" s="383">
        <v>0</v>
      </c>
      <c r="J178" s="383">
        <v>26.96</v>
      </c>
      <c r="K178" s="382">
        <v>107.44</v>
      </c>
      <c r="L178" s="383">
        <v>376</v>
      </c>
    </row>
    <row r="179" spans="5:12">
      <c r="E179" s="392"/>
      <c r="F179" s="385" t="s">
        <v>51</v>
      </c>
      <c r="G179" s="383">
        <v>20</v>
      </c>
      <c r="H179" s="383">
        <v>0.64</v>
      </c>
      <c r="I179" s="383">
        <v>0.3</v>
      </c>
      <c r="J179" s="383">
        <v>36.05</v>
      </c>
      <c r="K179" s="382">
        <v>64.35</v>
      </c>
      <c r="L179" s="380"/>
    </row>
    <row r="180" spans="5:12">
      <c r="E180" s="392"/>
      <c r="F180" s="385" t="s">
        <v>123</v>
      </c>
      <c r="G180" s="383">
        <v>30</v>
      </c>
      <c r="H180" s="382">
        <v>4.2</v>
      </c>
      <c r="I180" s="382">
        <v>0.66</v>
      </c>
      <c r="J180" s="382">
        <v>37.7</v>
      </c>
      <c r="K180" s="382">
        <v>115.8</v>
      </c>
      <c r="L180" s="380"/>
    </row>
    <row r="181" spans="5:12">
      <c r="E181" s="392"/>
      <c r="F181" s="385" t="s">
        <v>33</v>
      </c>
      <c r="G181" s="383">
        <v>15</v>
      </c>
      <c r="H181" s="380">
        <v>3.27</v>
      </c>
      <c r="I181" s="391">
        <v>2.36</v>
      </c>
      <c r="J181" s="380">
        <v>7.81</v>
      </c>
      <c r="K181" s="391">
        <v>120.4</v>
      </c>
      <c r="L181" s="380"/>
    </row>
    <row r="182" spans="5:12">
      <c r="E182" s="401"/>
      <c r="F182" s="385" t="s">
        <v>124</v>
      </c>
      <c r="G182" s="383">
        <v>250</v>
      </c>
      <c r="H182" s="386">
        <v>0.05</v>
      </c>
      <c r="I182" s="386">
        <v>0</v>
      </c>
      <c r="J182" s="386">
        <v>14.93</v>
      </c>
      <c r="K182" s="386">
        <v>217</v>
      </c>
      <c r="L182" s="380"/>
    </row>
    <row r="183" spans="5:12">
      <c r="E183" s="387" t="s">
        <v>125</v>
      </c>
      <c r="F183" s="387"/>
      <c r="G183" s="387">
        <f>G174+G175+G176+G178+G179+G180</f>
        <v>780</v>
      </c>
      <c r="H183" s="387">
        <f t="shared" ref="H183:K183" si="26">H174+H175+H176+H178+H179+H180</f>
        <v>17.475</v>
      </c>
      <c r="I183" s="387">
        <f t="shared" si="26"/>
        <v>5.81</v>
      </c>
      <c r="J183" s="387">
        <f t="shared" si="26"/>
        <v>142.27</v>
      </c>
      <c r="K183" s="387">
        <f t="shared" si="26"/>
        <v>648.38</v>
      </c>
      <c r="L183" s="380"/>
    </row>
    <row r="184" spans="5:12">
      <c r="E184" s="387" t="s">
        <v>126</v>
      </c>
      <c r="F184" s="387"/>
      <c r="G184" s="427">
        <f>G173+G183</f>
        <v>1230</v>
      </c>
      <c r="H184" s="427">
        <f t="shared" ref="H184:K184" si="27">H173+H183</f>
        <v>27.715</v>
      </c>
      <c r="I184" s="427">
        <f t="shared" si="27"/>
        <v>18.65</v>
      </c>
      <c r="J184" s="427">
        <f t="shared" si="27"/>
        <v>206</v>
      </c>
      <c r="K184" s="427">
        <f t="shared" si="27"/>
        <v>1144.18</v>
      </c>
      <c r="L184" s="387"/>
    </row>
    <row r="186" spans="5:11">
      <c r="E186" s="412" t="s">
        <v>88</v>
      </c>
      <c r="F186" s="413"/>
      <c r="G186" s="414"/>
      <c r="H186" s="415">
        <f>(H41+H56+H72+H88+H104+H121+H137+H152+H168+H184)/10</f>
        <v>45.152</v>
      </c>
      <c r="I186" s="415">
        <f t="shared" ref="I186:K186" si="28">(I41+I56+I72+I88+I104+I121+I137+I152+I168+I184)/10</f>
        <v>40.383</v>
      </c>
      <c r="J186" s="415">
        <f t="shared" si="28"/>
        <v>240.514</v>
      </c>
      <c r="K186" s="415">
        <f t="shared" si="28"/>
        <v>1411.585</v>
      </c>
    </row>
    <row r="187" spans="5:11">
      <c r="E187" s="412" t="s">
        <v>89</v>
      </c>
      <c r="F187" s="413"/>
      <c r="G187" s="414"/>
      <c r="H187" s="415">
        <v>46.2</v>
      </c>
      <c r="I187" s="415">
        <v>47.4</v>
      </c>
      <c r="J187" s="415">
        <v>201</v>
      </c>
      <c r="K187" s="415">
        <v>1410</v>
      </c>
    </row>
    <row r="188" spans="5:11">
      <c r="E188" s="412" t="s">
        <v>90</v>
      </c>
      <c r="F188" s="413"/>
      <c r="G188" s="414"/>
      <c r="H188" s="416">
        <f>H186/H187*100</f>
        <v>97.7316017316017</v>
      </c>
      <c r="I188" s="416">
        <f t="shared" ref="I188:K188" si="29">I186/I187*100</f>
        <v>85.1962025316456</v>
      </c>
      <c r="J188" s="416">
        <f t="shared" si="29"/>
        <v>119.658706467662</v>
      </c>
      <c r="K188" s="416">
        <f t="shared" si="29"/>
        <v>100.112411347518</v>
      </c>
    </row>
  </sheetData>
  <mergeCells count="77">
    <mergeCell ref="B14:L14"/>
    <mergeCell ref="B15:L15"/>
    <mergeCell ref="B16:L16"/>
    <mergeCell ref="B17:L17"/>
    <mergeCell ref="B18:L18"/>
    <mergeCell ref="B19:L19"/>
    <mergeCell ref="H23:J23"/>
    <mergeCell ref="E25:L25"/>
    <mergeCell ref="E26:L26"/>
    <mergeCell ref="E30:F30"/>
    <mergeCell ref="E40:F40"/>
    <mergeCell ref="E41:F41"/>
    <mergeCell ref="E42:L42"/>
    <mergeCell ref="E46:F46"/>
    <mergeCell ref="E55:F55"/>
    <mergeCell ref="E56:F56"/>
    <mergeCell ref="E57:L57"/>
    <mergeCell ref="E61:F61"/>
    <mergeCell ref="E71:F71"/>
    <mergeCell ref="E72:F72"/>
    <mergeCell ref="E73:L73"/>
    <mergeCell ref="E77:F77"/>
    <mergeCell ref="E87:F87"/>
    <mergeCell ref="E88:F88"/>
    <mergeCell ref="E89:L89"/>
    <mergeCell ref="E93:F93"/>
    <mergeCell ref="E103:F103"/>
    <mergeCell ref="E104:F104"/>
    <mergeCell ref="E105:L105"/>
    <mergeCell ref="E106:L106"/>
    <mergeCell ref="E110:F110"/>
    <mergeCell ref="E120:F120"/>
    <mergeCell ref="E121:F121"/>
    <mergeCell ref="E122:L122"/>
    <mergeCell ref="E126:F126"/>
    <mergeCell ref="E136:F136"/>
    <mergeCell ref="E137:F137"/>
    <mergeCell ref="E138:L138"/>
    <mergeCell ref="E142:F142"/>
    <mergeCell ref="E151:F151"/>
    <mergeCell ref="E152:F152"/>
    <mergeCell ref="E153:L153"/>
    <mergeCell ref="E157:F157"/>
    <mergeCell ref="E167:F167"/>
    <mergeCell ref="E168:F168"/>
    <mergeCell ref="E169:L169"/>
    <mergeCell ref="E173:F173"/>
    <mergeCell ref="E183:F183"/>
    <mergeCell ref="E184:F184"/>
    <mergeCell ref="E186:G186"/>
    <mergeCell ref="E187:G187"/>
    <mergeCell ref="E188:G188"/>
    <mergeCell ref="E23:E24"/>
    <mergeCell ref="E27:E29"/>
    <mergeCell ref="E31:E39"/>
    <mergeCell ref="E43:E45"/>
    <mergeCell ref="E47:E54"/>
    <mergeCell ref="E58:E60"/>
    <mergeCell ref="E62:E70"/>
    <mergeCell ref="E74:E76"/>
    <mergeCell ref="E78:E86"/>
    <mergeCell ref="E90:E92"/>
    <mergeCell ref="E94:E102"/>
    <mergeCell ref="E107:E109"/>
    <mergeCell ref="E111:E119"/>
    <mergeCell ref="E123:E125"/>
    <mergeCell ref="E127:E135"/>
    <mergeCell ref="E139:E141"/>
    <mergeCell ref="E143:E150"/>
    <mergeCell ref="E154:E156"/>
    <mergeCell ref="E158:E166"/>
    <mergeCell ref="E170:E172"/>
    <mergeCell ref="E174:E182"/>
    <mergeCell ref="F23:F24"/>
    <mergeCell ref="G23:G24"/>
    <mergeCell ref="K23:K24"/>
    <mergeCell ref="L23:L2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975"/>
  <sheetViews>
    <sheetView zoomScale="80" zoomScaleNormal="80" workbookViewId="0">
      <pane xSplit="6" ySplit="1" topLeftCell="G5" activePane="bottomRight" state="frozen"/>
      <selection/>
      <selection pane="topRight"/>
      <selection pane="bottomLeft"/>
      <selection pane="bottomRight" activeCell="M821" sqref="M821"/>
    </sheetView>
  </sheetViews>
  <sheetFormatPr defaultColWidth="9" defaultRowHeight="15"/>
  <cols>
    <col min="1" max="1" width="6.28571428571429" customWidth="1"/>
    <col min="2" max="2" width="7.71428571428571" customWidth="1"/>
    <col min="3" max="3" width="9" hidden="1" customWidth="1"/>
    <col min="4" max="4" width="6.57142857142857" customWidth="1"/>
    <col min="5" max="5" width="9.28571428571429" style="4" customWidth="1"/>
    <col min="6" max="6" width="34.4285714285714" style="4" customWidth="1"/>
    <col min="7" max="7" width="9.42857142857143" customWidth="1"/>
    <col min="8" max="8" width="7.14285714285714" customWidth="1"/>
    <col min="9" max="9" width="8.57142857142857" customWidth="1"/>
    <col min="11" max="11" width="7.85714285714286" style="5" customWidth="1"/>
    <col min="12" max="12" width="7.85714285714286" customWidth="1"/>
    <col min="13" max="13" width="7.28571428571429" customWidth="1"/>
    <col min="14" max="14" width="5.14285714285714" hidden="1" customWidth="1"/>
  </cols>
  <sheetData>
    <row r="1" ht="27.75" spans="1:15">
      <c r="A1" t="s">
        <v>242</v>
      </c>
      <c r="G1" s="6" t="s">
        <v>163</v>
      </c>
      <c r="H1" s="7" t="s">
        <v>164</v>
      </c>
      <c r="I1" s="51" t="s">
        <v>165</v>
      </c>
      <c r="J1" s="52" t="s">
        <v>166</v>
      </c>
      <c r="L1">
        <v>114.81</v>
      </c>
      <c r="M1" s="53">
        <f>(K3+K97+K199+K291+K377+K502+K613+K702+K777+K872)/10</f>
        <v>114.12033993</v>
      </c>
      <c r="N1" s="54">
        <f>L1-M1</f>
        <v>0.689660070000002</v>
      </c>
      <c r="O1" s="53">
        <f>L1-M1</f>
        <v>0.689660070000002</v>
      </c>
    </row>
    <row r="3" s="1" customFormat="1" ht="15.75" spans="5:11">
      <c r="E3" s="8"/>
      <c r="F3" s="8" t="s">
        <v>152</v>
      </c>
      <c r="I3" s="55"/>
      <c r="K3" s="56">
        <f>K6+K17+K32+K34+K42+K61+K73+K91+K93+K95</f>
        <v>131.239565</v>
      </c>
    </row>
    <row r="4" ht="29.25" spans="1:11">
      <c r="A4">
        <f>(G28+G113+G190+G216+G283+G316+G368+G391+G408+G493+G518+G535+G605+G625+G634+G693+G727+G794+G863+G886+G901+G928+G967)/10</f>
        <v>24.029</v>
      </c>
      <c r="F4" s="9" t="s">
        <v>153</v>
      </c>
      <c r="I4" s="57"/>
      <c r="K4" s="58"/>
    </row>
    <row r="5" ht="16.5" spans="1:11">
      <c r="A5" t="s">
        <v>151</v>
      </c>
      <c r="F5" s="10" t="s">
        <v>161</v>
      </c>
      <c r="I5" s="57"/>
      <c r="K5" s="58"/>
    </row>
    <row r="6" ht="27.75" spans="6:11">
      <c r="F6" s="11" t="s">
        <v>162</v>
      </c>
      <c r="G6" s="12" t="s">
        <v>163</v>
      </c>
      <c r="H6" s="13" t="s">
        <v>164</v>
      </c>
      <c r="I6" s="59" t="s">
        <v>165</v>
      </c>
      <c r="J6" s="60" t="s">
        <v>166</v>
      </c>
      <c r="K6" s="61">
        <f>J7+J9+J12+J14</f>
        <v>31.006997</v>
      </c>
    </row>
    <row r="7" ht="15.75" spans="6:11">
      <c r="F7" s="14" t="s">
        <v>167</v>
      </c>
      <c r="G7" s="15">
        <v>138</v>
      </c>
      <c r="H7" s="16">
        <v>138</v>
      </c>
      <c r="I7" s="62">
        <v>5.2</v>
      </c>
      <c r="J7" s="63">
        <f>G7/40*I7</f>
        <v>17.94</v>
      </c>
      <c r="K7" s="58"/>
    </row>
    <row r="8" ht="15.75" spans="6:11">
      <c r="F8" s="14" t="s">
        <v>168</v>
      </c>
      <c r="G8" s="15">
        <v>138</v>
      </c>
      <c r="H8" s="16">
        <v>138</v>
      </c>
      <c r="I8" s="62"/>
      <c r="J8" s="63"/>
      <c r="K8" s="58"/>
    </row>
    <row r="9" ht="15.75" spans="6:11">
      <c r="F9" s="14" t="s">
        <v>169</v>
      </c>
      <c r="G9" s="15">
        <v>51.7</v>
      </c>
      <c r="H9" s="16">
        <v>51.7</v>
      </c>
      <c r="I9" s="62">
        <v>45.99</v>
      </c>
      <c r="J9" s="63">
        <f>G9*I9/1000</f>
        <v>2.377683</v>
      </c>
      <c r="K9" s="58"/>
    </row>
    <row r="10" ht="15.75" spans="6:11">
      <c r="F10" s="14" t="s">
        <v>170</v>
      </c>
      <c r="G10" s="15">
        <v>51.7</v>
      </c>
      <c r="H10" s="16">
        <v>51.7</v>
      </c>
      <c r="I10" s="62"/>
      <c r="J10" s="63"/>
      <c r="K10" s="58"/>
    </row>
    <row r="11" ht="15.75" spans="6:11">
      <c r="F11" s="17" t="s">
        <v>171</v>
      </c>
      <c r="G11" s="18" t="s">
        <v>172</v>
      </c>
      <c r="H11" s="19">
        <v>190</v>
      </c>
      <c r="I11" s="62"/>
      <c r="J11" s="63"/>
      <c r="K11" s="58"/>
    </row>
    <row r="12" ht="15.75" spans="6:11">
      <c r="F12" s="14" t="s">
        <v>173</v>
      </c>
      <c r="G12" s="15">
        <v>6.9</v>
      </c>
      <c r="H12" s="16">
        <v>6.9</v>
      </c>
      <c r="I12" s="62">
        <v>443.54</v>
      </c>
      <c r="J12" s="63">
        <f>G12*I12/1000</f>
        <v>3.060426</v>
      </c>
      <c r="K12" s="58"/>
    </row>
    <row r="13" ht="15.75" spans="6:11">
      <c r="F13" s="17" t="s">
        <v>174</v>
      </c>
      <c r="G13" s="18" t="s">
        <v>172</v>
      </c>
      <c r="H13" s="19">
        <v>183</v>
      </c>
      <c r="I13" s="62"/>
      <c r="J13" s="63"/>
      <c r="K13" s="58"/>
    </row>
    <row r="14" ht="15.75" spans="6:11">
      <c r="F14" s="14" t="s">
        <v>173</v>
      </c>
      <c r="G14" s="15">
        <v>17.2</v>
      </c>
      <c r="H14" s="16">
        <v>17.2</v>
      </c>
      <c r="I14" s="62">
        <v>443.54</v>
      </c>
      <c r="J14" s="63">
        <f>G14*I14/1000</f>
        <v>7.628888</v>
      </c>
      <c r="K14" s="58"/>
    </row>
    <row r="15" spans="6:11">
      <c r="F15" s="20"/>
      <c r="I15" s="57"/>
      <c r="K15" s="58"/>
    </row>
    <row r="16" ht="21" spans="6:11">
      <c r="F16" s="21" t="s">
        <v>175</v>
      </c>
      <c r="G16" s="22"/>
      <c r="H16" s="22"/>
      <c r="I16" s="64"/>
      <c r="J16" s="65"/>
      <c r="K16" s="58"/>
    </row>
    <row r="17" customFormat="1" spans="6:11">
      <c r="F17" s="23" t="s">
        <v>176</v>
      </c>
      <c r="G17" s="23"/>
      <c r="H17" s="23"/>
      <c r="I17" s="23"/>
      <c r="J17" s="23"/>
      <c r="K17" s="61">
        <f>J23</f>
        <v>2.075</v>
      </c>
    </row>
    <row r="18" customFormat="1" ht="16.5" spans="6:11">
      <c r="F18" s="24" t="s">
        <v>177</v>
      </c>
      <c r="G18" s="22"/>
      <c r="H18" s="22"/>
      <c r="I18" s="64"/>
      <c r="J18" s="65"/>
      <c r="K18" s="58"/>
    </row>
    <row r="19" customFormat="1" ht="26.25" spans="6:11">
      <c r="F19" s="25" t="s">
        <v>162</v>
      </c>
      <c r="G19" s="26" t="s">
        <v>163</v>
      </c>
      <c r="H19" s="27" t="s">
        <v>164</v>
      </c>
      <c r="I19" s="64"/>
      <c r="J19" s="65"/>
      <c r="K19" s="58"/>
    </row>
    <row r="20" customFormat="1" ht="15.75" spans="6:11">
      <c r="F20" s="28" t="s">
        <v>178</v>
      </c>
      <c r="G20" s="29">
        <v>0.5</v>
      </c>
      <c r="H20" s="30">
        <v>0.5</v>
      </c>
      <c r="I20" s="64" t="s">
        <v>179</v>
      </c>
      <c r="J20" s="66">
        <f>G20*I20/1000</f>
        <v>0.23</v>
      </c>
      <c r="K20" s="58"/>
    </row>
    <row r="21" customFormat="1" ht="15.75" spans="6:11">
      <c r="F21" s="28" t="s">
        <v>180</v>
      </c>
      <c r="G21" s="29">
        <v>54</v>
      </c>
      <c r="H21" s="30">
        <v>54</v>
      </c>
      <c r="I21" s="64"/>
      <c r="J21" s="65"/>
      <c r="K21" s="58"/>
    </row>
    <row r="22" customFormat="1" spans="6:11">
      <c r="F22" s="31"/>
      <c r="G22" s="32"/>
      <c r="H22" s="32"/>
      <c r="I22" s="64"/>
      <c r="J22" s="65"/>
      <c r="K22" s="58"/>
    </row>
    <row r="23" customFormat="1" ht="18.75" spans="6:11">
      <c r="F23" s="33" t="s">
        <v>181</v>
      </c>
      <c r="G23" s="22"/>
      <c r="H23" s="22"/>
      <c r="I23" s="64"/>
      <c r="J23" s="67">
        <f>J27+J28+J29</f>
        <v>2.075</v>
      </c>
      <c r="K23" s="58"/>
    </row>
    <row r="24" customFormat="1" spans="6:11">
      <c r="F24" s="23" t="s">
        <v>176</v>
      </c>
      <c r="G24" s="23"/>
      <c r="H24" s="23"/>
      <c r="I24" s="23"/>
      <c r="J24" s="23"/>
      <c r="K24" s="58"/>
    </row>
    <row r="25" customFormat="1" ht="16.5" spans="6:11">
      <c r="F25" s="24" t="s">
        <v>161</v>
      </c>
      <c r="G25" s="22"/>
      <c r="H25" s="22"/>
      <c r="I25" s="64"/>
      <c r="J25" s="65"/>
      <c r="K25" s="58"/>
    </row>
    <row r="26" customFormat="1" ht="26.25" spans="6:11">
      <c r="F26" s="25" t="s">
        <v>162</v>
      </c>
      <c r="G26" s="26" t="s">
        <v>163</v>
      </c>
      <c r="H26" s="27" t="s">
        <v>164</v>
      </c>
      <c r="I26" s="64"/>
      <c r="J26" s="65"/>
      <c r="K26" s="58"/>
    </row>
    <row r="27" customFormat="1" ht="15.75" spans="6:11">
      <c r="F27" s="28" t="s">
        <v>182</v>
      </c>
      <c r="G27" s="34" t="s">
        <v>172</v>
      </c>
      <c r="H27" s="30">
        <v>45</v>
      </c>
      <c r="I27" s="64"/>
      <c r="J27" s="68">
        <f>J20</f>
        <v>0.23</v>
      </c>
      <c r="K27" s="58"/>
    </row>
    <row r="28" customFormat="1" ht="15.75" spans="6:11">
      <c r="F28" s="28" t="s">
        <v>183</v>
      </c>
      <c r="G28" s="29">
        <v>13.5</v>
      </c>
      <c r="H28" s="30">
        <v>13.5</v>
      </c>
      <c r="I28" s="64" t="s">
        <v>184</v>
      </c>
      <c r="J28" s="68">
        <f>G28*I28/1000</f>
        <v>0.621</v>
      </c>
      <c r="K28" s="58"/>
    </row>
    <row r="29" customFormat="1" ht="15.75" spans="6:11">
      <c r="F29" s="28" t="s">
        <v>185</v>
      </c>
      <c r="G29" s="29">
        <v>7.2</v>
      </c>
      <c r="H29" s="30">
        <v>6.3</v>
      </c>
      <c r="I29" s="64" t="s">
        <v>243</v>
      </c>
      <c r="J29" s="68">
        <f>G29*I29/1000</f>
        <v>1.224</v>
      </c>
      <c r="K29" s="58"/>
    </row>
    <row r="30" customFormat="1" ht="15.75" spans="6:11">
      <c r="F30" s="28" t="s">
        <v>180</v>
      </c>
      <c r="G30" s="29">
        <v>135</v>
      </c>
      <c r="H30" s="30">
        <v>135</v>
      </c>
      <c r="I30" s="64"/>
      <c r="J30" s="65"/>
      <c r="K30" s="58"/>
    </row>
    <row r="31" customFormat="1" spans="6:11">
      <c r="F31" s="35"/>
      <c r="G31" s="36"/>
      <c r="H31" s="36"/>
      <c r="I31" s="64"/>
      <c r="J31" s="66"/>
      <c r="K31" s="58"/>
    </row>
    <row r="32" customFormat="1" spans="6:11">
      <c r="F32" s="37" t="s">
        <v>51</v>
      </c>
      <c r="G32" s="38">
        <v>60</v>
      </c>
      <c r="H32" s="38">
        <v>60</v>
      </c>
      <c r="I32" s="64" t="s">
        <v>187</v>
      </c>
      <c r="J32" s="66">
        <f>G32*I32/1000</f>
        <v>2.484</v>
      </c>
      <c r="K32" s="61">
        <f>J32</f>
        <v>2.484</v>
      </c>
    </row>
    <row r="34" customFormat="1" ht="16.5" spans="6:11">
      <c r="F34" s="39" t="s">
        <v>244</v>
      </c>
      <c r="K34" s="69">
        <f>J36+J37+J39+J40</f>
        <v>13.104624</v>
      </c>
    </row>
    <row r="35" customFormat="1" ht="27.75" spans="6:11">
      <c r="F35" s="12" t="s">
        <v>162</v>
      </c>
      <c r="G35" s="12" t="s">
        <v>163</v>
      </c>
      <c r="H35" s="13" t="s">
        <v>164</v>
      </c>
      <c r="K35" s="5"/>
    </row>
    <row r="36" customFormat="1" ht="15.75" spans="6:11">
      <c r="F36" s="40" t="s">
        <v>245</v>
      </c>
      <c r="G36" s="15">
        <v>67.8</v>
      </c>
      <c r="H36" s="16">
        <v>57.6</v>
      </c>
      <c r="I36">
        <v>128</v>
      </c>
      <c r="J36">
        <f>G36*I36/1000</f>
        <v>8.6784</v>
      </c>
      <c r="K36" s="5"/>
    </row>
    <row r="37" customFormat="1" ht="15.75" spans="6:11">
      <c r="F37" s="40" t="s">
        <v>246</v>
      </c>
      <c r="G37" s="15">
        <v>52.6</v>
      </c>
      <c r="H37" s="16">
        <v>42</v>
      </c>
      <c r="I37">
        <v>65</v>
      </c>
      <c r="J37">
        <f t="shared" ref="J37:J40" si="0">G37*I37/1000</f>
        <v>3.419</v>
      </c>
      <c r="K37" s="5"/>
    </row>
    <row r="38" customFormat="1" ht="15.75" spans="6:11">
      <c r="F38" s="40" t="s">
        <v>247</v>
      </c>
      <c r="G38" s="15">
        <v>18</v>
      </c>
      <c r="H38" s="16">
        <v>14.4</v>
      </c>
      <c r="K38" s="5"/>
    </row>
    <row r="39" customFormat="1" ht="15.75" spans="6:11">
      <c r="F39" s="40" t="s">
        <v>248</v>
      </c>
      <c r="G39" s="15">
        <v>17.2</v>
      </c>
      <c r="H39" s="16">
        <v>14.4</v>
      </c>
      <c r="I39">
        <v>16</v>
      </c>
      <c r="J39">
        <f t="shared" si="0"/>
        <v>0.2752</v>
      </c>
      <c r="K39" s="5"/>
    </row>
    <row r="40" customFormat="1" ht="15.75" spans="6:11">
      <c r="F40" s="40" t="s">
        <v>249</v>
      </c>
      <c r="G40" s="15">
        <v>7.2</v>
      </c>
      <c r="H40" s="16">
        <v>7.2</v>
      </c>
      <c r="I40">
        <v>101.67</v>
      </c>
      <c r="J40">
        <f t="shared" si="0"/>
        <v>0.732024</v>
      </c>
      <c r="K40" s="5"/>
    </row>
    <row r="42" customFormat="1" ht="25.5" spans="6:11">
      <c r="F42" s="41" t="s">
        <v>250</v>
      </c>
      <c r="K42" s="69">
        <f>J45+J48+J51+J52+J53+J58+J59</f>
        <v>2.057675</v>
      </c>
    </row>
    <row r="43" customFormat="1" ht="15.75" spans="6:11">
      <c r="F43" s="42" t="s">
        <v>251</v>
      </c>
      <c r="K43" s="5"/>
    </row>
    <row r="44" customFormat="1" ht="15.75" spans="6:11">
      <c r="F44" s="43" t="s">
        <v>162</v>
      </c>
      <c r="G44" s="44" t="s">
        <v>163</v>
      </c>
      <c r="H44" s="45" t="s">
        <v>164</v>
      </c>
      <c r="K44" s="5"/>
    </row>
    <row r="45" customFormat="1" ht="15.75" spans="6:11">
      <c r="F45" s="46" t="s">
        <v>252</v>
      </c>
      <c r="G45" s="47">
        <v>100</v>
      </c>
      <c r="H45" s="48">
        <v>75</v>
      </c>
      <c r="I45">
        <v>13</v>
      </c>
      <c r="J45">
        <f>G45*I45/1000</f>
        <v>1.3</v>
      </c>
      <c r="K45" s="5"/>
    </row>
    <row r="46" customFormat="1" ht="15.75" spans="6:11">
      <c r="F46" s="46" t="s">
        <v>253</v>
      </c>
      <c r="G46" s="47">
        <v>2</v>
      </c>
      <c r="H46" s="48">
        <v>2</v>
      </c>
      <c r="K46" s="5"/>
    </row>
    <row r="47" customFormat="1" ht="15.75" spans="6:11">
      <c r="F47" s="46" t="s">
        <v>254</v>
      </c>
      <c r="G47" s="47">
        <v>2</v>
      </c>
      <c r="H47" s="48">
        <v>2</v>
      </c>
      <c r="K47" s="5"/>
    </row>
    <row r="48" customFormat="1" ht="15.75" spans="6:11">
      <c r="F48" s="46" t="s">
        <v>255</v>
      </c>
      <c r="G48" s="47">
        <v>2</v>
      </c>
      <c r="H48" s="48">
        <v>2</v>
      </c>
      <c r="I48">
        <v>40</v>
      </c>
      <c r="J48">
        <f>G48*I48/1000</f>
        <v>0.08</v>
      </c>
      <c r="K48" s="5"/>
    </row>
    <row r="49" customFormat="1" ht="15.75" spans="6:11">
      <c r="F49" s="46" t="s">
        <v>256</v>
      </c>
      <c r="G49" s="49" t="s">
        <v>172</v>
      </c>
      <c r="H49" s="48">
        <v>2</v>
      </c>
      <c r="K49" s="5"/>
    </row>
    <row r="50" customFormat="1" ht="30.75" spans="6:11">
      <c r="F50" s="46" t="s">
        <v>257</v>
      </c>
      <c r="G50" s="47">
        <v>2</v>
      </c>
      <c r="H50" s="48">
        <v>2</v>
      </c>
      <c r="K50" s="5"/>
    </row>
    <row r="51" customFormat="1" ht="15.75" spans="6:11">
      <c r="F51" s="46" t="s">
        <v>258</v>
      </c>
      <c r="G51" s="47">
        <v>12.5</v>
      </c>
      <c r="H51" s="48">
        <v>10</v>
      </c>
      <c r="I51">
        <v>16</v>
      </c>
      <c r="J51">
        <f>G51*I51/1000</f>
        <v>0.2</v>
      </c>
      <c r="K51" s="5"/>
    </row>
    <row r="52" customFormat="1" ht="15.75" spans="6:11">
      <c r="F52" s="46" t="s">
        <v>259</v>
      </c>
      <c r="G52" s="47">
        <v>12</v>
      </c>
      <c r="H52" s="48">
        <v>10</v>
      </c>
      <c r="I52">
        <v>16</v>
      </c>
      <c r="J52">
        <f>G52*I52/1000</f>
        <v>0.192</v>
      </c>
      <c r="K52" s="5"/>
    </row>
    <row r="53" customFormat="1" ht="15.75" spans="6:11">
      <c r="F53" s="46" t="s">
        <v>249</v>
      </c>
      <c r="G53" s="47">
        <v>2.5</v>
      </c>
      <c r="H53" s="48">
        <v>2.5</v>
      </c>
      <c r="I53">
        <v>101.67</v>
      </c>
      <c r="J53">
        <f>G53*I53/1000</f>
        <v>0.254175</v>
      </c>
      <c r="K53" s="5"/>
    </row>
    <row r="54" customFormat="1" ht="15.75" spans="6:11">
      <c r="F54" s="46" t="s">
        <v>260</v>
      </c>
      <c r="G54" s="49" t="s">
        <v>172</v>
      </c>
      <c r="H54" s="48">
        <v>175</v>
      </c>
      <c r="K54" s="5"/>
    </row>
    <row r="55" customFormat="1" ht="15.75" spans="6:11">
      <c r="F55" s="46" t="s">
        <v>261</v>
      </c>
      <c r="G55" s="47">
        <v>175</v>
      </c>
      <c r="H55" s="48">
        <v>175</v>
      </c>
      <c r="K55" s="5"/>
    </row>
    <row r="56" customFormat="1" ht="15.75" spans="6:11">
      <c r="F56" s="46" t="s">
        <v>262</v>
      </c>
      <c r="G56" s="47">
        <v>175</v>
      </c>
      <c r="H56" s="48">
        <v>175</v>
      </c>
      <c r="K56" s="5"/>
    </row>
    <row r="57" customFormat="1" ht="15.75" spans="6:11">
      <c r="F57" s="46" t="s">
        <v>170</v>
      </c>
      <c r="G57" s="47">
        <v>175</v>
      </c>
      <c r="H57" s="48">
        <v>175</v>
      </c>
      <c r="K57" s="5"/>
    </row>
    <row r="58" customFormat="1" ht="15.75" spans="6:11">
      <c r="F58" s="46" t="s">
        <v>263</v>
      </c>
      <c r="G58" s="47">
        <v>0.01</v>
      </c>
      <c r="H58" s="48">
        <v>0.01</v>
      </c>
      <c r="I58" s="70">
        <v>900</v>
      </c>
      <c r="J58">
        <f>G58*I58/1000</f>
        <v>0.009</v>
      </c>
      <c r="K58" s="5"/>
    </row>
    <row r="59" customFormat="1" ht="15.75" spans="6:11">
      <c r="F59" s="46" t="s">
        <v>264</v>
      </c>
      <c r="G59" s="47">
        <v>1.5</v>
      </c>
      <c r="H59" s="48">
        <v>1.5</v>
      </c>
      <c r="I59">
        <v>15</v>
      </c>
      <c r="J59">
        <f>G59*I59/1000</f>
        <v>0.0225</v>
      </c>
      <c r="K59" s="5"/>
    </row>
    <row r="61" customFormat="1" ht="25.5" spans="6:11">
      <c r="F61" s="41" t="s">
        <v>265</v>
      </c>
      <c r="K61" s="69">
        <f>J68+J71</f>
        <v>8.279982</v>
      </c>
    </row>
    <row r="62" customFormat="1" spans="6:11">
      <c r="F62" s="50" t="s">
        <v>266</v>
      </c>
      <c r="K62" s="5"/>
    </row>
    <row r="63" customFormat="1" spans="6:11">
      <c r="F63" s="50" t="s">
        <v>191</v>
      </c>
      <c r="K63" s="5"/>
    </row>
    <row r="65" customFormat="1" spans="6:11">
      <c r="F65" s="71" t="s">
        <v>192</v>
      </c>
      <c r="K65" s="5"/>
    </row>
    <row r="66" customFormat="1" ht="15.75" spans="6:11">
      <c r="F66" s="42" t="s">
        <v>267</v>
      </c>
      <c r="K66" s="5"/>
    </row>
    <row r="67" customFormat="1" ht="15.75" spans="6:11">
      <c r="F67" s="43" t="s">
        <v>162</v>
      </c>
      <c r="G67" s="44" t="s">
        <v>163</v>
      </c>
      <c r="H67" s="45" t="s">
        <v>164</v>
      </c>
      <c r="K67" s="5"/>
    </row>
    <row r="68" customFormat="1" ht="15.75" spans="6:11">
      <c r="F68" s="46" t="s">
        <v>268</v>
      </c>
      <c r="G68" s="47">
        <v>82.8</v>
      </c>
      <c r="H68" s="48">
        <v>82.8</v>
      </c>
      <c r="I68">
        <v>56.61</v>
      </c>
      <c r="J68">
        <f>G68*I68/1000</f>
        <v>4.687308</v>
      </c>
      <c r="K68" s="5"/>
    </row>
    <row r="69" customFormat="1" ht="15.75" spans="6:11">
      <c r="F69" s="46" t="s">
        <v>180</v>
      </c>
      <c r="G69" s="47">
        <v>122</v>
      </c>
      <c r="H69" s="48">
        <v>122</v>
      </c>
      <c r="K69" s="5"/>
    </row>
    <row r="70" customFormat="1" ht="15.75" spans="6:11">
      <c r="F70" s="72" t="s">
        <v>269</v>
      </c>
      <c r="G70" s="49" t="s">
        <v>172</v>
      </c>
      <c r="H70" s="73">
        <v>173</v>
      </c>
      <c r="K70" s="5"/>
    </row>
    <row r="71" customFormat="1" ht="15.75" spans="6:11">
      <c r="F71" s="46" t="s">
        <v>173</v>
      </c>
      <c r="G71" s="47">
        <v>8.1</v>
      </c>
      <c r="H71" s="48">
        <v>8.1</v>
      </c>
      <c r="I71">
        <v>443.54</v>
      </c>
      <c r="J71">
        <f>G71*I71/1000</f>
        <v>3.592674</v>
      </c>
      <c r="K71" s="5"/>
    </row>
    <row r="73" customFormat="1" ht="28.5" spans="6:11">
      <c r="F73" s="74" t="s">
        <v>270</v>
      </c>
      <c r="K73" s="69">
        <f>J81+J84+J85+J87+J89</f>
        <v>32.353687</v>
      </c>
    </row>
    <row r="74" customFormat="1" spans="6:11">
      <c r="F74" s="75" t="s">
        <v>271</v>
      </c>
      <c r="K74" s="5"/>
    </row>
    <row r="75" customFormat="1" spans="6:11">
      <c r="F75" s="75" t="s">
        <v>191</v>
      </c>
      <c r="K75" s="5"/>
    </row>
    <row r="77" customFormat="1" spans="6:11">
      <c r="F77" s="71" t="s">
        <v>192</v>
      </c>
      <c r="K77" s="5"/>
    </row>
    <row r="78" customFormat="1" ht="15.75" spans="6:11">
      <c r="F78" s="76" t="s">
        <v>272</v>
      </c>
      <c r="K78" s="5"/>
    </row>
    <row r="79" customFormat="1" ht="27.75" spans="6:11">
      <c r="F79" s="77" t="s">
        <v>162</v>
      </c>
      <c r="G79" s="12" t="s">
        <v>163</v>
      </c>
      <c r="H79" s="13" t="s">
        <v>164</v>
      </c>
      <c r="K79" s="5"/>
    </row>
    <row r="80" customFormat="1" ht="15.75" spans="6:11">
      <c r="F80" s="46" t="s">
        <v>273</v>
      </c>
      <c r="G80" s="15">
        <v>100</v>
      </c>
      <c r="H80" s="16">
        <v>73.8</v>
      </c>
      <c r="K80" s="5"/>
    </row>
    <row r="81" customFormat="1" ht="15.75" spans="6:11">
      <c r="F81" s="46" t="s">
        <v>274</v>
      </c>
      <c r="G81" s="15">
        <v>87.5</v>
      </c>
      <c r="H81" s="16">
        <v>73.8</v>
      </c>
      <c r="I81">
        <v>295</v>
      </c>
      <c r="J81">
        <f>G81*I81/1000</f>
        <v>25.8125</v>
      </c>
      <c r="K81" s="5"/>
    </row>
    <row r="82" customFormat="1" ht="15.75" spans="6:11">
      <c r="F82" s="46" t="s">
        <v>275</v>
      </c>
      <c r="G82" s="15">
        <v>113</v>
      </c>
      <c r="H82" s="16">
        <v>73.8</v>
      </c>
      <c r="K82" s="5"/>
    </row>
    <row r="83" customFormat="1" ht="15.75" spans="6:11">
      <c r="F83" s="78" t="s">
        <v>276</v>
      </c>
      <c r="G83" s="18" t="s">
        <v>172</v>
      </c>
      <c r="H83" s="79" t="s">
        <v>172</v>
      </c>
      <c r="K83" s="5"/>
    </row>
    <row r="84" customFormat="1" ht="30.75" spans="6:11">
      <c r="F84" s="46" t="s">
        <v>277</v>
      </c>
      <c r="G84" s="15">
        <v>17.5</v>
      </c>
      <c r="H84" s="80">
        <v>17.5</v>
      </c>
      <c r="I84">
        <v>41.4</v>
      </c>
      <c r="J84">
        <f>G84*I84/1000</f>
        <v>0.7245</v>
      </c>
      <c r="K84" s="5"/>
    </row>
    <row r="85" customFormat="1" ht="30.75" spans="6:11">
      <c r="F85" s="46" t="s">
        <v>278</v>
      </c>
      <c r="G85" s="15">
        <v>23.8</v>
      </c>
      <c r="H85" s="16">
        <v>23.8</v>
      </c>
      <c r="I85">
        <v>45.99</v>
      </c>
      <c r="J85">
        <f>G85*I85/1000</f>
        <v>1.094562</v>
      </c>
      <c r="K85" s="5"/>
    </row>
    <row r="86" customFormat="1" ht="15.75" spans="6:11">
      <c r="F86" s="46" t="s">
        <v>170</v>
      </c>
      <c r="G86" s="15">
        <v>23.8</v>
      </c>
      <c r="H86" s="16">
        <v>23.8</v>
      </c>
      <c r="K86" s="5"/>
    </row>
    <row r="87" customFormat="1" ht="15.75" spans="6:11">
      <c r="F87" s="46" t="s">
        <v>279</v>
      </c>
      <c r="G87" s="15">
        <v>10</v>
      </c>
      <c r="H87" s="16">
        <v>10</v>
      </c>
      <c r="I87">
        <v>195</v>
      </c>
      <c r="J87">
        <f>G87*I87/1000</f>
        <v>1.95</v>
      </c>
      <c r="K87" s="5"/>
    </row>
    <row r="88" customFormat="1" ht="15.75" spans="6:11">
      <c r="F88" s="78" t="s">
        <v>280</v>
      </c>
      <c r="G88" s="18" t="s">
        <v>172</v>
      </c>
      <c r="H88" s="19">
        <v>124</v>
      </c>
      <c r="K88" s="5"/>
    </row>
    <row r="89" customFormat="1" ht="15.75" spans="6:11">
      <c r="F89" s="46" t="s">
        <v>173</v>
      </c>
      <c r="G89" s="15">
        <v>6.25</v>
      </c>
      <c r="H89" s="16">
        <v>6.25</v>
      </c>
      <c r="I89">
        <v>443.54</v>
      </c>
      <c r="J89">
        <f>G89*I89/1000</f>
        <v>2.772125</v>
      </c>
      <c r="K89" s="5"/>
    </row>
    <row r="91" customFormat="1" spans="6:11">
      <c r="F91" s="4" t="s">
        <v>281</v>
      </c>
      <c r="G91" s="52">
        <v>200</v>
      </c>
      <c r="H91" s="52"/>
      <c r="I91">
        <v>50</v>
      </c>
      <c r="K91" s="69">
        <f>G91*I91/1000</f>
        <v>10</v>
      </c>
    </row>
    <row r="93" customFormat="1" spans="6:11">
      <c r="F93" s="4" t="s">
        <v>32</v>
      </c>
      <c r="G93">
        <v>80</v>
      </c>
      <c r="I93">
        <v>29.72</v>
      </c>
      <c r="K93" s="69">
        <f>G93*I93/1000</f>
        <v>2.3776</v>
      </c>
    </row>
    <row r="95" customFormat="1" spans="6:11">
      <c r="F95" s="4" t="s">
        <v>282</v>
      </c>
      <c r="G95">
        <v>250</v>
      </c>
      <c r="I95">
        <v>110</v>
      </c>
      <c r="K95" s="69">
        <f>G95*I95/1000</f>
        <v>27.5</v>
      </c>
    </row>
    <row r="97" s="2" customFormat="1" spans="5:11">
      <c r="E97" s="81"/>
      <c r="F97" s="81" t="s">
        <v>188</v>
      </c>
      <c r="K97" s="98">
        <f>K106+K118+K121+K134+K142+K151+K168+K181+K195+K197+K198</f>
        <v>146.5983976</v>
      </c>
    </row>
    <row r="99" ht="29.25" spans="6:11">
      <c r="F99" s="9" t="s">
        <v>230</v>
      </c>
      <c r="I99" s="57"/>
      <c r="K99" s="58"/>
    </row>
    <row r="100" spans="6:11">
      <c r="F100" s="82" t="s">
        <v>154</v>
      </c>
      <c r="I100" s="57"/>
      <c r="K100" s="58"/>
    </row>
    <row r="101" spans="6:11">
      <c r="F101" s="20"/>
      <c r="I101" s="57"/>
      <c r="K101" s="58"/>
    </row>
    <row r="102" spans="6:11">
      <c r="F102" s="83" t="s">
        <v>155</v>
      </c>
      <c r="I102" s="57"/>
      <c r="K102" s="58"/>
    </row>
    <row r="103" spans="6:11">
      <c r="F103" s="84" t="s">
        <v>156</v>
      </c>
      <c r="I103" s="57"/>
      <c r="K103" s="58"/>
    </row>
    <row r="104" spans="6:11">
      <c r="F104" s="84" t="s">
        <v>157</v>
      </c>
      <c r="I104" s="57"/>
      <c r="K104" s="58"/>
    </row>
    <row r="105" spans="6:11">
      <c r="F105" s="82" t="s">
        <v>231</v>
      </c>
      <c r="I105" s="57"/>
      <c r="K105" s="58"/>
    </row>
    <row r="106" ht="16.5" spans="6:11">
      <c r="F106" s="10" t="s">
        <v>161</v>
      </c>
      <c r="I106" s="57"/>
      <c r="J106" s="53"/>
      <c r="K106" s="61">
        <f>J108+J109+J110+J111+J112+J113+J114+J115+J116</f>
        <v>48.1804656</v>
      </c>
    </row>
    <row r="107" ht="27.75" spans="6:11">
      <c r="F107" s="11" t="s">
        <v>162</v>
      </c>
      <c r="G107" s="12" t="s">
        <v>163</v>
      </c>
      <c r="H107" s="13" t="s">
        <v>164</v>
      </c>
      <c r="I107" s="99" t="s">
        <v>165</v>
      </c>
      <c r="J107" s="100" t="s">
        <v>166</v>
      </c>
      <c r="K107" s="58"/>
    </row>
    <row r="108" ht="15.75" spans="6:11">
      <c r="F108" s="85" t="s">
        <v>193</v>
      </c>
      <c r="G108" s="15">
        <v>188</v>
      </c>
      <c r="H108" s="16">
        <v>186</v>
      </c>
      <c r="I108" s="101">
        <v>206.51</v>
      </c>
      <c r="J108" s="102">
        <f>I108*G108/1000</f>
        <v>38.82388</v>
      </c>
      <c r="K108" s="58"/>
    </row>
    <row r="109" ht="15.75" spans="6:11">
      <c r="F109" s="85" t="s">
        <v>194</v>
      </c>
      <c r="G109" s="15">
        <v>12.9</v>
      </c>
      <c r="H109" s="16">
        <v>12.9</v>
      </c>
      <c r="I109" s="103">
        <v>31.17</v>
      </c>
      <c r="J109" s="102">
        <f t="shared" ref="J109:J111" si="1">I109*G109/1000</f>
        <v>0.402093</v>
      </c>
      <c r="K109" s="58"/>
    </row>
    <row r="110" ht="15.75" spans="6:11">
      <c r="F110" s="85" t="s">
        <v>180</v>
      </c>
      <c r="G110" s="15">
        <v>48</v>
      </c>
      <c r="H110" s="16">
        <v>48</v>
      </c>
      <c r="I110" s="62"/>
      <c r="J110" s="102">
        <f t="shared" si="1"/>
        <v>0</v>
      </c>
      <c r="K110" s="58"/>
    </row>
    <row r="111" ht="30.75" spans="6:11">
      <c r="F111" s="85" t="s">
        <v>232</v>
      </c>
      <c r="G111" s="15">
        <v>48</v>
      </c>
      <c r="H111" s="16">
        <v>48</v>
      </c>
      <c r="I111" s="104">
        <v>45.99</v>
      </c>
      <c r="J111" s="102">
        <f t="shared" si="1"/>
        <v>2.20752</v>
      </c>
      <c r="K111" s="58"/>
    </row>
    <row r="112" ht="15.75" spans="6:11">
      <c r="F112" s="85" t="s">
        <v>167</v>
      </c>
      <c r="G112" s="15">
        <v>6</v>
      </c>
      <c r="H112" s="16">
        <v>6</v>
      </c>
      <c r="I112" s="104">
        <v>5.2</v>
      </c>
      <c r="J112" s="102">
        <f>G112/40*I112</f>
        <v>0.78</v>
      </c>
      <c r="K112" s="58"/>
    </row>
    <row r="113" ht="15.75" spans="5:11">
      <c r="E113"/>
      <c r="F113" s="85" t="s">
        <v>183</v>
      </c>
      <c r="G113" s="15">
        <v>12.9</v>
      </c>
      <c r="H113" s="16">
        <v>12.9</v>
      </c>
      <c r="I113" s="104">
        <v>46</v>
      </c>
      <c r="J113" s="102">
        <f t="shared" ref="J113" si="2">I113*G113/1000</f>
        <v>0.5934</v>
      </c>
      <c r="K113" s="58"/>
    </row>
    <row r="114" ht="15.75" spans="5:11">
      <c r="E114"/>
      <c r="F114" s="85" t="s">
        <v>233</v>
      </c>
      <c r="G114" s="15">
        <v>6.94</v>
      </c>
      <c r="H114" s="16">
        <v>6.94</v>
      </c>
      <c r="I114" s="104">
        <v>135.75</v>
      </c>
      <c r="J114" s="102">
        <f t="shared" ref="J114:J118" si="3">I114*G114/1000</f>
        <v>0.942105</v>
      </c>
      <c r="K114" s="58"/>
    </row>
    <row r="115" ht="15.75" spans="5:11">
      <c r="E115"/>
      <c r="F115" s="85" t="s">
        <v>234</v>
      </c>
      <c r="G115" s="15">
        <v>6.94</v>
      </c>
      <c r="H115" s="16">
        <v>6.94</v>
      </c>
      <c r="I115" s="104">
        <v>195</v>
      </c>
      <c r="J115" s="67">
        <f t="shared" si="3"/>
        <v>1.3533</v>
      </c>
      <c r="K115" s="58"/>
    </row>
    <row r="116" ht="15.75" spans="5:11">
      <c r="E116"/>
      <c r="F116" s="85" t="s">
        <v>173</v>
      </c>
      <c r="G116" s="15">
        <v>6.94</v>
      </c>
      <c r="H116" s="16">
        <v>6.94</v>
      </c>
      <c r="I116" s="62">
        <v>443.54</v>
      </c>
      <c r="J116" s="67">
        <f t="shared" si="3"/>
        <v>3.0781676</v>
      </c>
      <c r="K116" s="58"/>
    </row>
    <row r="117" spans="5:11">
      <c r="E117"/>
      <c r="F117" s="20"/>
      <c r="I117" s="57"/>
      <c r="K117" s="58"/>
    </row>
    <row r="118" spans="5:11">
      <c r="E118"/>
      <c r="F118" s="86" t="s">
        <v>199</v>
      </c>
      <c r="G118" s="87">
        <v>40</v>
      </c>
      <c r="H118" s="88"/>
      <c r="I118" s="105">
        <v>117</v>
      </c>
      <c r="J118" s="67">
        <f t="shared" si="3"/>
        <v>4.68</v>
      </c>
      <c r="K118" s="61">
        <f>J118</f>
        <v>4.68</v>
      </c>
    </row>
    <row r="119" spans="5:11">
      <c r="E119"/>
      <c r="F119" s="20"/>
      <c r="H119" s="52"/>
      <c r="I119" s="57"/>
      <c r="J119" s="53"/>
      <c r="K119" s="58"/>
    </row>
    <row r="120" spans="5:11">
      <c r="E120"/>
      <c r="F120" s="20"/>
      <c r="I120" s="57"/>
      <c r="K120" s="58"/>
    </row>
    <row r="121" ht="21" spans="5:11">
      <c r="E121"/>
      <c r="F121" s="89" t="s">
        <v>175</v>
      </c>
      <c r="G121" s="22"/>
      <c r="H121" s="22"/>
      <c r="I121" s="106"/>
      <c r="J121" s="66"/>
      <c r="K121" s="61">
        <f>J128+J130</f>
        <v>0.851</v>
      </c>
    </row>
    <row r="122" spans="5:11">
      <c r="E122"/>
      <c r="F122" s="90" t="s">
        <v>191</v>
      </c>
      <c r="G122" s="22"/>
      <c r="H122" s="22"/>
      <c r="I122" s="106"/>
      <c r="J122" s="65"/>
      <c r="K122" s="58"/>
    </row>
    <row r="123" spans="5:11">
      <c r="E123"/>
      <c r="F123" s="91"/>
      <c r="G123" s="22"/>
      <c r="H123" s="22"/>
      <c r="I123" s="106"/>
      <c r="J123" s="65"/>
      <c r="K123" s="58"/>
    </row>
    <row r="124" spans="5:11">
      <c r="E124"/>
      <c r="F124" s="92" t="s">
        <v>192</v>
      </c>
      <c r="G124" s="22"/>
      <c r="H124" s="22"/>
      <c r="I124" s="106"/>
      <c r="J124" s="65"/>
      <c r="K124" s="58"/>
    </row>
    <row r="125" spans="5:11">
      <c r="E125"/>
      <c r="F125" s="93" t="s">
        <v>200</v>
      </c>
      <c r="G125" s="22"/>
      <c r="H125" s="22"/>
      <c r="I125" s="106"/>
      <c r="J125" s="65"/>
      <c r="K125" s="58"/>
    </row>
    <row r="126" ht="15.75" spans="5:11">
      <c r="E126"/>
      <c r="F126" s="24" t="s">
        <v>177</v>
      </c>
      <c r="G126" s="22"/>
      <c r="H126" s="22"/>
      <c r="I126" s="106"/>
      <c r="J126" s="65"/>
      <c r="K126" s="58"/>
    </row>
    <row r="127" ht="25.5" spans="5:11">
      <c r="E127"/>
      <c r="F127" s="94" t="s">
        <v>162</v>
      </c>
      <c r="G127" s="95" t="s">
        <v>163</v>
      </c>
      <c r="H127" s="95" t="s">
        <v>164</v>
      </c>
      <c r="I127" s="106"/>
      <c r="J127" s="65"/>
      <c r="K127" s="58"/>
    </row>
    <row r="128" spans="5:11">
      <c r="E128"/>
      <c r="F128" s="96" t="s">
        <v>178</v>
      </c>
      <c r="G128" s="97">
        <v>0.5</v>
      </c>
      <c r="H128" s="97">
        <v>0.5</v>
      </c>
      <c r="I128" s="106" t="s">
        <v>179</v>
      </c>
      <c r="J128" s="66">
        <f>G128*I128/1000</f>
        <v>0.23</v>
      </c>
      <c r="K128" s="58"/>
    </row>
    <row r="129" spans="5:11">
      <c r="E129"/>
      <c r="F129" s="96" t="s">
        <v>180</v>
      </c>
      <c r="G129" s="97">
        <v>54</v>
      </c>
      <c r="H129" s="97">
        <v>54</v>
      </c>
      <c r="I129" s="106"/>
      <c r="J129" s="65"/>
      <c r="K129" s="58"/>
    </row>
    <row r="130" spans="5:11">
      <c r="E130"/>
      <c r="F130" s="96" t="s">
        <v>183</v>
      </c>
      <c r="G130" s="97">
        <v>13.5</v>
      </c>
      <c r="H130" s="97">
        <v>13.5</v>
      </c>
      <c r="I130" s="106" t="s">
        <v>184</v>
      </c>
      <c r="J130" s="66">
        <f>G130*I130/1000</f>
        <v>0.621</v>
      </c>
      <c r="K130" s="58"/>
    </row>
    <row r="131" spans="5:11">
      <c r="E131"/>
      <c r="F131" s="96" t="s">
        <v>180</v>
      </c>
      <c r="G131" s="97">
        <v>135</v>
      </c>
      <c r="H131" s="97">
        <v>135</v>
      </c>
      <c r="I131" s="106"/>
      <c r="J131" s="65"/>
      <c r="K131" s="58"/>
    </row>
    <row r="132" spans="5:11">
      <c r="E132"/>
      <c r="F132" s="20"/>
      <c r="I132" s="57"/>
      <c r="K132" s="58"/>
    </row>
    <row r="133" spans="5:11">
      <c r="E133"/>
      <c r="F133" s="20"/>
      <c r="I133" s="57"/>
      <c r="K133" s="58"/>
    </row>
    <row r="134" ht="22.5" customHeight="1" spans="5:11">
      <c r="E134"/>
      <c r="F134" s="107" t="s">
        <v>201</v>
      </c>
      <c r="G134" s="107"/>
      <c r="H134" s="107"/>
      <c r="I134" s="107"/>
      <c r="J134" s="107"/>
      <c r="K134" s="61">
        <f>K137+K139</f>
        <v>7.39</v>
      </c>
    </row>
    <row r="135" ht="15.75" spans="5:11">
      <c r="E135"/>
      <c r="F135" s="20"/>
      <c r="I135" s="57"/>
      <c r="K135" s="58"/>
    </row>
    <row r="136" ht="29.25" spans="5:11">
      <c r="E136"/>
      <c r="F136" s="108" t="s">
        <v>162</v>
      </c>
      <c r="G136" s="109" t="s">
        <v>163</v>
      </c>
      <c r="H136" s="110" t="s">
        <v>164</v>
      </c>
      <c r="I136" s="132"/>
      <c r="J136" s="68"/>
      <c r="K136" s="58"/>
    </row>
    <row r="137" ht="15.75" spans="5:11">
      <c r="E137"/>
      <c r="F137" s="111" t="s">
        <v>173</v>
      </c>
      <c r="G137" s="112">
        <v>12.5</v>
      </c>
      <c r="H137" s="113">
        <v>12.5</v>
      </c>
      <c r="I137" s="132">
        <v>443.54</v>
      </c>
      <c r="J137" s="68">
        <f>G137*I137/1000</f>
        <v>5.54425</v>
      </c>
      <c r="K137" s="58">
        <f>J137</f>
        <v>5.54425</v>
      </c>
    </row>
    <row r="138" ht="15.75" spans="5:11">
      <c r="E138"/>
      <c r="F138" s="111" t="s">
        <v>202</v>
      </c>
      <c r="G138" s="112">
        <v>12.5</v>
      </c>
      <c r="H138" s="113">
        <v>12.5</v>
      </c>
      <c r="I138" s="132"/>
      <c r="J138" s="68"/>
      <c r="K138" s="58"/>
    </row>
    <row r="139" ht="15.75" spans="5:11">
      <c r="E139"/>
      <c r="F139" s="111" t="s">
        <v>203</v>
      </c>
      <c r="G139" s="112">
        <v>37.5</v>
      </c>
      <c r="H139" s="112">
        <v>37.5</v>
      </c>
      <c r="I139" s="64" t="s">
        <v>204</v>
      </c>
      <c r="J139" s="68">
        <f>G139*I139/1000</f>
        <v>1.84575</v>
      </c>
      <c r="K139" s="58">
        <f>J139</f>
        <v>1.84575</v>
      </c>
    </row>
    <row r="140" ht="15.75" spans="5:11">
      <c r="E140"/>
      <c r="F140" s="111" t="s">
        <v>205</v>
      </c>
      <c r="G140" s="112">
        <v>37.5</v>
      </c>
      <c r="H140" s="112">
        <v>37.5</v>
      </c>
      <c r="I140" s="132"/>
      <c r="J140" s="68"/>
      <c r="K140" s="58"/>
    </row>
    <row r="142" ht="17.25" spans="5:11">
      <c r="E142"/>
      <c r="F142" s="114" t="s">
        <v>283</v>
      </c>
      <c r="G142" s="115"/>
      <c r="H142" s="115"/>
      <c r="K142" s="69">
        <f>J147+J148</f>
        <v>13.1652</v>
      </c>
    </row>
    <row r="143" spans="5:8">
      <c r="E143"/>
      <c r="F143" s="116"/>
      <c r="G143" s="115"/>
      <c r="H143" s="115"/>
    </row>
    <row r="144" ht="31.5" customHeight="1" spans="5:8">
      <c r="E144"/>
      <c r="F144" s="117"/>
      <c r="G144" s="118" t="s">
        <v>284</v>
      </c>
      <c r="H144" s="118"/>
    </row>
    <row r="145" ht="15.75" spans="5:8">
      <c r="E145"/>
      <c r="F145" s="119"/>
      <c r="G145" s="118" t="s">
        <v>285</v>
      </c>
      <c r="H145" s="118"/>
    </row>
    <row r="146" ht="31.5" spans="5:8">
      <c r="E146"/>
      <c r="F146" s="117" t="s">
        <v>286</v>
      </c>
      <c r="G146" s="120" t="s">
        <v>163</v>
      </c>
      <c r="H146" s="120" t="s">
        <v>164</v>
      </c>
    </row>
    <row r="147" ht="16.5" spans="5:10">
      <c r="E147"/>
      <c r="F147" s="117" t="s">
        <v>287</v>
      </c>
      <c r="G147" s="121">
        <v>70.8</v>
      </c>
      <c r="H147" s="121">
        <v>60</v>
      </c>
      <c r="I147">
        <v>128</v>
      </c>
      <c r="J147">
        <f>G147*I147/1000</f>
        <v>9.0624</v>
      </c>
    </row>
    <row r="148" ht="16.5" spans="5:10">
      <c r="E148"/>
      <c r="F148" s="117" t="s">
        <v>288</v>
      </c>
      <c r="G148" s="121">
        <v>63.12</v>
      </c>
      <c r="H148" s="121">
        <v>60</v>
      </c>
      <c r="I148">
        <v>65</v>
      </c>
      <c r="J148">
        <f>G148*I148/1000</f>
        <v>4.1028</v>
      </c>
    </row>
    <row r="149" ht="16.5" spans="5:8">
      <c r="E149"/>
      <c r="F149" s="117" t="s">
        <v>289</v>
      </c>
      <c r="G149" s="122"/>
      <c r="H149" s="121">
        <v>120</v>
      </c>
    </row>
    <row r="151" ht="25.5" spans="5:11">
      <c r="E151"/>
      <c r="F151" s="41" t="s">
        <v>131</v>
      </c>
      <c r="K151" s="69">
        <f>J158+J159+J160+J161+J162+J163</f>
        <v>2.64815</v>
      </c>
    </row>
    <row r="152" spans="5:6">
      <c r="E152"/>
      <c r="F152" s="50" t="s">
        <v>266</v>
      </c>
    </row>
    <row r="153" spans="5:6">
      <c r="E153"/>
      <c r="F153" s="50" t="s">
        <v>191</v>
      </c>
    </row>
    <row r="155" spans="5:6">
      <c r="E155"/>
      <c r="F155" s="71" t="s">
        <v>192</v>
      </c>
    </row>
    <row r="156" ht="15.75" spans="5:6">
      <c r="E156"/>
      <c r="F156" s="42" t="s">
        <v>251</v>
      </c>
    </row>
    <row r="157" ht="15.75" spans="5:8">
      <c r="E157"/>
      <c r="F157" s="43" t="s">
        <v>162</v>
      </c>
      <c r="G157" s="44" t="s">
        <v>163</v>
      </c>
      <c r="H157" s="45" t="s">
        <v>164</v>
      </c>
    </row>
    <row r="158" ht="15.75" spans="5:10">
      <c r="E158"/>
      <c r="F158" s="46" t="s">
        <v>290</v>
      </c>
      <c r="G158" s="47">
        <v>62.5</v>
      </c>
      <c r="H158" s="48">
        <v>50</v>
      </c>
      <c r="I158">
        <v>14</v>
      </c>
      <c r="J158">
        <f>G158*I158/1000</f>
        <v>0.875</v>
      </c>
    </row>
    <row r="159" ht="15.75" spans="5:10">
      <c r="E159"/>
      <c r="F159" s="46" t="s">
        <v>252</v>
      </c>
      <c r="G159" s="47">
        <v>40</v>
      </c>
      <c r="H159" s="48">
        <v>30</v>
      </c>
      <c r="I159">
        <v>13</v>
      </c>
      <c r="J159">
        <f t="shared" ref="J159:J163" si="4">G159*I159/1000</f>
        <v>0.52</v>
      </c>
    </row>
    <row r="160" ht="15.75" spans="6:10">
      <c r="F160" s="46" t="s">
        <v>258</v>
      </c>
      <c r="G160" s="47">
        <v>15.8</v>
      </c>
      <c r="H160" s="48">
        <v>12.5</v>
      </c>
      <c r="I160">
        <v>16</v>
      </c>
      <c r="J160">
        <f t="shared" si="4"/>
        <v>0.2528</v>
      </c>
    </row>
    <row r="161" ht="15.75" spans="6:10">
      <c r="F161" s="46" t="s">
        <v>259</v>
      </c>
      <c r="G161" s="47">
        <v>12</v>
      </c>
      <c r="H161" s="48">
        <v>10</v>
      </c>
      <c r="I161">
        <v>16</v>
      </c>
      <c r="J161">
        <f t="shared" si="4"/>
        <v>0.192</v>
      </c>
    </row>
    <row r="162" ht="15.75" spans="6:10">
      <c r="F162" s="46" t="s">
        <v>291</v>
      </c>
      <c r="G162" s="47">
        <v>2.5</v>
      </c>
      <c r="H162" s="48">
        <v>2.5</v>
      </c>
      <c r="I162">
        <v>120</v>
      </c>
      <c r="J162">
        <f t="shared" si="4"/>
        <v>0.3</v>
      </c>
    </row>
    <row r="163" ht="15.75" spans="6:10">
      <c r="F163" s="46" t="s">
        <v>249</v>
      </c>
      <c r="G163" s="47">
        <v>5</v>
      </c>
      <c r="H163" s="48">
        <v>5</v>
      </c>
      <c r="I163">
        <v>101.67</v>
      </c>
      <c r="J163">
        <f t="shared" si="4"/>
        <v>0.50835</v>
      </c>
    </row>
    <row r="164" ht="15.75" spans="6:8">
      <c r="F164" s="46" t="s">
        <v>292</v>
      </c>
      <c r="G164" s="47">
        <v>200</v>
      </c>
      <c r="H164" s="48">
        <v>200</v>
      </c>
    </row>
    <row r="165" ht="15.75" spans="6:8">
      <c r="F165" s="46" t="s">
        <v>262</v>
      </c>
      <c r="G165" s="47">
        <v>200</v>
      </c>
      <c r="H165" s="48">
        <v>200</v>
      </c>
    </row>
    <row r="166" ht="15.75" spans="6:8">
      <c r="F166" s="46" t="s">
        <v>170</v>
      </c>
      <c r="G166" s="47">
        <v>200</v>
      </c>
      <c r="H166" s="48">
        <v>200</v>
      </c>
    </row>
    <row r="168" ht="16.5" spans="5:11">
      <c r="E168" s="123" t="s">
        <v>293</v>
      </c>
      <c r="F168" s="116"/>
      <c r="G168" s="115"/>
      <c r="H168" s="115"/>
      <c r="K168" s="69">
        <f>J171+J172+J174+J175+J176+J177+J178</f>
        <v>32.179382</v>
      </c>
    </row>
    <row r="169" spans="5:8">
      <c r="E169" s="124"/>
      <c r="F169" s="125" t="s">
        <v>162</v>
      </c>
      <c r="G169" s="126" t="s">
        <v>163</v>
      </c>
      <c r="H169" s="126" t="s">
        <v>164</v>
      </c>
    </row>
    <row r="170" spans="5:8">
      <c r="E170" s="124"/>
      <c r="F170" s="127" t="s">
        <v>294</v>
      </c>
      <c r="G170" s="126">
        <v>196.6</v>
      </c>
      <c r="H170" s="126">
        <v>174.6</v>
      </c>
    </row>
    <row r="171" spans="5:10">
      <c r="E171" s="124"/>
      <c r="F171" s="127" t="s">
        <v>295</v>
      </c>
      <c r="G171" s="126">
        <v>207.4</v>
      </c>
      <c r="H171" s="126">
        <v>153.4</v>
      </c>
      <c r="I171">
        <v>130</v>
      </c>
      <c r="J171">
        <f>G171*I171/1000</f>
        <v>26.962</v>
      </c>
    </row>
    <row r="172" spans="5:10">
      <c r="E172" s="124"/>
      <c r="F172" s="127" t="s">
        <v>249</v>
      </c>
      <c r="G172" s="126">
        <v>4</v>
      </c>
      <c r="H172" s="126">
        <v>4</v>
      </c>
      <c r="I172">
        <v>101.67</v>
      </c>
      <c r="J172">
        <f t="shared" ref="J172:J178" si="5">G172*I172/1000</f>
        <v>0.40668</v>
      </c>
    </row>
    <row r="173" spans="5:8">
      <c r="E173" s="124"/>
      <c r="F173" s="128" t="s">
        <v>296</v>
      </c>
      <c r="G173" s="126" t="s">
        <v>172</v>
      </c>
      <c r="H173" s="126">
        <v>66.6</v>
      </c>
    </row>
    <row r="174" spans="5:10">
      <c r="E174" s="124"/>
      <c r="F174" s="127" t="s">
        <v>259</v>
      </c>
      <c r="G174" s="126">
        <v>12.6</v>
      </c>
      <c r="H174" s="126">
        <v>10.6</v>
      </c>
      <c r="I174">
        <v>16</v>
      </c>
      <c r="J174">
        <f t="shared" si="5"/>
        <v>0.2016</v>
      </c>
    </row>
    <row r="175" spans="5:10">
      <c r="E175" s="124"/>
      <c r="F175" s="127" t="s">
        <v>258</v>
      </c>
      <c r="G175" s="126">
        <v>13.4</v>
      </c>
      <c r="H175" s="126">
        <v>10.6</v>
      </c>
      <c r="I175">
        <v>16</v>
      </c>
      <c r="J175">
        <f t="shared" si="5"/>
        <v>0.2144</v>
      </c>
    </row>
    <row r="176" spans="5:10">
      <c r="E176" s="127" t="s">
        <v>297</v>
      </c>
      <c r="F176" s="127"/>
      <c r="G176" s="126">
        <v>46.6</v>
      </c>
      <c r="H176" s="126">
        <v>46.6</v>
      </c>
      <c r="I176">
        <v>65</v>
      </c>
      <c r="J176">
        <f t="shared" si="5"/>
        <v>3.029</v>
      </c>
    </row>
    <row r="177" spans="5:10">
      <c r="E177" s="127" t="s">
        <v>249</v>
      </c>
      <c r="F177" s="127"/>
      <c r="G177" s="126">
        <v>10.6</v>
      </c>
      <c r="H177" s="126">
        <v>10.6</v>
      </c>
      <c r="I177">
        <v>101.67</v>
      </c>
      <c r="J177">
        <f t="shared" si="5"/>
        <v>1.077702</v>
      </c>
    </row>
    <row r="178" spans="5:10">
      <c r="E178" s="127" t="s">
        <v>298</v>
      </c>
      <c r="F178" s="127"/>
      <c r="G178" s="126">
        <v>2.4</v>
      </c>
      <c r="H178" s="126">
        <v>2.4</v>
      </c>
      <c r="I178">
        <v>120</v>
      </c>
      <c r="J178">
        <f t="shared" si="5"/>
        <v>0.288</v>
      </c>
    </row>
    <row r="179" spans="5:8">
      <c r="E179" s="129" t="s">
        <v>299</v>
      </c>
      <c r="F179" s="129"/>
      <c r="G179" s="126" t="s">
        <v>172</v>
      </c>
      <c r="H179" s="126">
        <v>133.4</v>
      </c>
    </row>
    <row r="181" ht="26.25" spans="6:11">
      <c r="F181" s="41" t="s">
        <v>300</v>
      </c>
      <c r="K181" s="69">
        <f>J183+J190+J192</f>
        <v>2.6266</v>
      </c>
    </row>
    <row r="182" ht="15.75" spans="6:8">
      <c r="F182" s="43" t="s">
        <v>162</v>
      </c>
      <c r="G182" s="44" t="s">
        <v>163</v>
      </c>
      <c r="H182" s="45" t="s">
        <v>164</v>
      </c>
    </row>
    <row r="183" ht="15.75" spans="6:10">
      <c r="F183" s="46" t="s">
        <v>301</v>
      </c>
      <c r="G183" s="47">
        <v>20</v>
      </c>
      <c r="H183" s="48">
        <v>50</v>
      </c>
      <c r="I183">
        <v>93.03</v>
      </c>
      <c r="J183">
        <f>G183*I183/1000</f>
        <v>1.8606</v>
      </c>
    </row>
    <row r="184" ht="15.75" spans="6:8">
      <c r="F184" s="46" t="s">
        <v>302</v>
      </c>
      <c r="G184" s="47">
        <v>15</v>
      </c>
      <c r="H184" s="48">
        <v>56</v>
      </c>
    </row>
    <row r="185" ht="15.75" spans="6:8">
      <c r="F185" s="46" t="s">
        <v>303</v>
      </c>
      <c r="G185" s="47">
        <v>30</v>
      </c>
      <c r="H185" s="48">
        <v>45</v>
      </c>
    </row>
    <row r="186" ht="30.75" spans="6:8">
      <c r="F186" s="46" t="s">
        <v>304</v>
      </c>
      <c r="G186" s="47">
        <v>20</v>
      </c>
      <c r="H186" s="48">
        <v>37</v>
      </c>
    </row>
    <row r="187" ht="15.75" spans="6:8">
      <c r="F187" s="46" t="s">
        <v>305</v>
      </c>
      <c r="G187" s="47">
        <v>25</v>
      </c>
      <c r="H187" s="48">
        <v>46</v>
      </c>
    </row>
    <row r="188" ht="15.75" spans="6:8">
      <c r="F188" s="46" t="s">
        <v>306</v>
      </c>
      <c r="G188" s="47">
        <v>20</v>
      </c>
      <c r="H188" s="48">
        <v>32</v>
      </c>
    </row>
    <row r="189" ht="15.75" spans="6:8">
      <c r="F189" s="72" t="s">
        <v>307</v>
      </c>
      <c r="G189" s="49" t="s">
        <v>172</v>
      </c>
      <c r="H189" s="130" t="s">
        <v>172</v>
      </c>
    </row>
    <row r="190" ht="15.75" spans="6:10">
      <c r="F190" s="46" t="s">
        <v>183</v>
      </c>
      <c r="G190" s="47">
        <v>16</v>
      </c>
      <c r="H190" s="48">
        <v>16</v>
      </c>
      <c r="I190">
        <v>46</v>
      </c>
      <c r="J190">
        <f>G190*I190/1000</f>
        <v>0.736</v>
      </c>
    </row>
    <row r="191" ht="24.75" spans="6:8">
      <c r="F191" s="72" t="s">
        <v>308</v>
      </c>
      <c r="G191" s="131">
        <v>11</v>
      </c>
      <c r="H191" s="73">
        <v>11</v>
      </c>
    </row>
    <row r="192" ht="15.75" spans="6:10">
      <c r="F192" s="46" t="s">
        <v>309</v>
      </c>
      <c r="G192" s="47">
        <v>0.2</v>
      </c>
      <c r="H192" s="48">
        <v>0.2</v>
      </c>
      <c r="I192">
        <v>150</v>
      </c>
      <c r="J192">
        <f>G192*I192/1000</f>
        <v>0.03</v>
      </c>
    </row>
    <row r="193" ht="15.75" spans="6:8">
      <c r="F193" s="46" t="s">
        <v>180</v>
      </c>
      <c r="G193" s="47">
        <v>203</v>
      </c>
      <c r="H193" s="48">
        <v>203</v>
      </c>
    </row>
    <row r="195" spans="6:11">
      <c r="F195" s="4" t="s">
        <v>32</v>
      </c>
      <c r="G195">
        <v>80</v>
      </c>
      <c r="I195">
        <v>29.72</v>
      </c>
      <c r="K195" s="69">
        <f>G195*I195/1000</f>
        <v>2.3776</v>
      </c>
    </row>
    <row r="197" spans="6:11">
      <c r="F197" s="86" t="s">
        <v>310</v>
      </c>
      <c r="G197">
        <v>250</v>
      </c>
      <c r="I197">
        <v>130</v>
      </c>
      <c r="K197" s="69">
        <f>G197*I197/1000</f>
        <v>32.5</v>
      </c>
    </row>
    <row r="198" spans="11:11">
      <c r="K198" s="69">
        <f>G198*I198/1000</f>
        <v>0</v>
      </c>
    </row>
    <row r="199" s="2" customFormat="1" spans="5:11">
      <c r="E199" s="81"/>
      <c r="F199" s="81" t="s">
        <v>206</v>
      </c>
      <c r="K199" s="444">
        <f>K201+K222+K224+K226+K243+K252+K275+K287+K289</f>
        <v>100.0345304</v>
      </c>
    </row>
    <row r="201" ht="28.5" spans="6:11">
      <c r="F201" s="133" t="s">
        <v>311</v>
      </c>
      <c r="K201" s="69">
        <f>J211+J212+J213+J215+J216+J217+J218+J220</f>
        <v>13.0088176</v>
      </c>
    </row>
    <row r="202" spans="6:6">
      <c r="F202" s="134" t="s">
        <v>154</v>
      </c>
    </row>
    <row r="204" spans="6:6">
      <c r="F204" s="71" t="s">
        <v>155</v>
      </c>
    </row>
    <row r="205" spans="6:6">
      <c r="F205" s="75" t="s">
        <v>156</v>
      </c>
    </row>
    <row r="206" spans="6:6">
      <c r="F206" s="75" t="s">
        <v>157</v>
      </c>
    </row>
    <row r="207" spans="6:6">
      <c r="F207" s="134" t="s">
        <v>312</v>
      </c>
    </row>
    <row r="208" ht="15.75" spans="5:6">
      <c r="E208"/>
      <c r="F208" s="135" t="s">
        <v>313</v>
      </c>
    </row>
    <row r="209" ht="27.75" spans="5:8">
      <c r="E209"/>
      <c r="F209" s="77" t="s">
        <v>162</v>
      </c>
      <c r="G209" s="12" t="s">
        <v>163</v>
      </c>
      <c r="H209" s="13" t="s">
        <v>164</v>
      </c>
    </row>
    <row r="210" ht="15.75" spans="5:8">
      <c r="E210"/>
      <c r="F210" s="78" t="s">
        <v>314</v>
      </c>
      <c r="G210" s="18" t="s">
        <v>172</v>
      </c>
      <c r="H210" s="19">
        <v>160</v>
      </c>
    </row>
    <row r="211" ht="15.75" spans="5:10">
      <c r="E211"/>
      <c r="F211" s="46" t="s">
        <v>315</v>
      </c>
      <c r="G211" s="15">
        <v>77.3</v>
      </c>
      <c r="H211" s="16">
        <v>77.3</v>
      </c>
      <c r="I211">
        <v>37</v>
      </c>
      <c r="J211">
        <f>G211*I211/1000</f>
        <v>2.8601</v>
      </c>
    </row>
    <row r="212" ht="15.75" spans="5:10">
      <c r="E212"/>
      <c r="F212" s="46" t="s">
        <v>167</v>
      </c>
      <c r="G212" s="15">
        <v>3.63</v>
      </c>
      <c r="H212" s="16">
        <v>3.63</v>
      </c>
      <c r="I212">
        <v>5.2</v>
      </c>
      <c r="J212">
        <f>G212/40*I212</f>
        <v>0.4719</v>
      </c>
    </row>
    <row r="213" ht="30.75" spans="5:10">
      <c r="E213"/>
      <c r="F213" s="46" t="s">
        <v>316</v>
      </c>
      <c r="G213" s="15">
        <v>77.3</v>
      </c>
      <c r="H213" s="16">
        <v>77.3</v>
      </c>
      <c r="I213">
        <v>45.99</v>
      </c>
      <c r="J213">
        <f t="shared" ref="J213:J220" si="6">G213*I213/1000</f>
        <v>3.555027</v>
      </c>
    </row>
    <row r="214" ht="15.75" spans="5:8">
      <c r="E214"/>
      <c r="F214" s="46" t="s">
        <v>170</v>
      </c>
      <c r="G214" s="15">
        <v>77.3</v>
      </c>
      <c r="H214" s="16">
        <v>77.3</v>
      </c>
    </row>
    <row r="215" ht="15.75" spans="5:10">
      <c r="E215"/>
      <c r="F215" s="46" t="s">
        <v>317</v>
      </c>
      <c r="G215" s="136">
        <v>0.8</v>
      </c>
      <c r="H215" s="137">
        <v>0.8</v>
      </c>
      <c r="I215" s="87">
        <v>580</v>
      </c>
      <c r="J215" s="87">
        <f t="shared" si="6"/>
        <v>0.464</v>
      </c>
    </row>
    <row r="216" ht="15.75" spans="5:10">
      <c r="E216"/>
      <c r="F216" s="46" t="s">
        <v>183</v>
      </c>
      <c r="G216" s="15">
        <v>2.73</v>
      </c>
      <c r="H216" s="16">
        <v>2.73</v>
      </c>
      <c r="I216">
        <v>46</v>
      </c>
      <c r="J216">
        <f t="shared" si="6"/>
        <v>0.12558</v>
      </c>
    </row>
    <row r="217" ht="15.75" spans="5:10">
      <c r="E217"/>
      <c r="F217" s="46" t="s">
        <v>264</v>
      </c>
      <c r="G217" s="15">
        <v>1.37</v>
      </c>
      <c r="H217" s="16">
        <v>1.37</v>
      </c>
      <c r="I217">
        <v>15</v>
      </c>
      <c r="J217">
        <f t="shared" si="6"/>
        <v>0.02055</v>
      </c>
    </row>
    <row r="218" ht="15.75" spans="5:10">
      <c r="E218"/>
      <c r="F218" s="46" t="s">
        <v>318</v>
      </c>
      <c r="G218" s="15">
        <v>8.18</v>
      </c>
      <c r="H218" s="16">
        <v>8.18</v>
      </c>
      <c r="I218">
        <v>101.67</v>
      </c>
      <c r="J218">
        <f t="shared" si="6"/>
        <v>0.8316606</v>
      </c>
    </row>
    <row r="219" ht="15.75" spans="5:8">
      <c r="E219"/>
      <c r="F219" s="78" t="s">
        <v>319</v>
      </c>
      <c r="G219" s="18" t="s">
        <v>172</v>
      </c>
      <c r="H219" s="19">
        <v>136</v>
      </c>
    </row>
    <row r="220" ht="15.75" spans="5:10">
      <c r="E220"/>
      <c r="F220" s="46" t="s">
        <v>320</v>
      </c>
      <c r="G220" s="15">
        <v>40</v>
      </c>
      <c r="H220" s="16">
        <v>40</v>
      </c>
      <c r="I220">
        <v>117</v>
      </c>
      <c r="J220">
        <f t="shared" si="6"/>
        <v>4.68</v>
      </c>
    </row>
    <row r="222" spans="5:11">
      <c r="E222"/>
      <c r="F222" s="4" t="s">
        <v>321</v>
      </c>
      <c r="G222" s="52">
        <v>200</v>
      </c>
      <c r="I222">
        <v>45.99</v>
      </c>
      <c r="K222" s="69">
        <f>G222*I222/1000</f>
        <v>9.198</v>
      </c>
    </row>
    <row r="223" ht="15.75" spans="5:5">
      <c r="E223"/>
    </row>
    <row r="224" ht="15.75" spans="5:11">
      <c r="E224"/>
      <c r="F224" s="138" t="s">
        <v>246</v>
      </c>
      <c r="G224" s="6">
        <v>126</v>
      </c>
      <c r="H224" s="7">
        <v>120</v>
      </c>
      <c r="I224">
        <v>65</v>
      </c>
      <c r="K224" s="69">
        <f>G224*I224/1000</f>
        <v>8.19</v>
      </c>
    </row>
    <row r="226" ht="26.25" spans="5:11">
      <c r="E226"/>
      <c r="F226" s="41" t="s">
        <v>322</v>
      </c>
      <c r="K226" s="69">
        <f>J228+J231+J237+J239+J240</f>
        <v>2.076375</v>
      </c>
    </row>
    <row r="227" ht="15.75" spans="5:8">
      <c r="E227"/>
      <c r="F227" s="43" t="s">
        <v>162</v>
      </c>
      <c r="G227" s="44" t="s">
        <v>163</v>
      </c>
      <c r="H227" s="45" t="s">
        <v>164</v>
      </c>
    </row>
    <row r="228" ht="15.75" spans="5:10">
      <c r="E228"/>
      <c r="F228" s="46" t="s">
        <v>318</v>
      </c>
      <c r="G228" s="139">
        <v>2.5</v>
      </c>
      <c r="H228" s="140">
        <v>2.5</v>
      </c>
      <c r="I228">
        <v>101.67</v>
      </c>
      <c r="J228">
        <f>G228*I228/1000</f>
        <v>0.254175</v>
      </c>
    </row>
    <row r="229" ht="15.75" spans="5:8">
      <c r="E229"/>
      <c r="F229" s="46" t="s">
        <v>323</v>
      </c>
      <c r="G229" s="49" t="s">
        <v>172</v>
      </c>
      <c r="H229" s="48">
        <v>175</v>
      </c>
    </row>
    <row r="230" ht="15.75" spans="5:8">
      <c r="E230"/>
      <c r="F230" s="46" t="s">
        <v>170</v>
      </c>
      <c r="G230" s="47">
        <v>175</v>
      </c>
      <c r="H230" s="48">
        <v>175</v>
      </c>
    </row>
    <row r="231" ht="15.75" spans="5:10">
      <c r="E231"/>
      <c r="F231" s="46" t="s">
        <v>252</v>
      </c>
      <c r="G231" s="47">
        <v>100</v>
      </c>
      <c r="H231" s="48">
        <v>75</v>
      </c>
      <c r="I231">
        <v>13</v>
      </c>
      <c r="J231">
        <f>G231*I231/1000</f>
        <v>1.3</v>
      </c>
    </row>
    <row r="232" ht="15.75" hidden="1" spans="5:8">
      <c r="E232"/>
      <c r="F232" s="46" t="s">
        <v>324</v>
      </c>
      <c r="G232" s="47">
        <v>10</v>
      </c>
      <c r="H232" s="48">
        <v>10</v>
      </c>
    </row>
    <row r="233" ht="15.75" hidden="1" spans="5:8">
      <c r="E233"/>
      <c r="F233" s="46" t="s">
        <v>325</v>
      </c>
      <c r="G233" s="47">
        <v>10</v>
      </c>
      <c r="H233" s="48">
        <v>10</v>
      </c>
    </row>
    <row r="234" ht="15.75" hidden="1" spans="5:8">
      <c r="E234"/>
      <c r="F234" s="46" t="s">
        <v>326</v>
      </c>
      <c r="G234" s="47">
        <v>10</v>
      </c>
      <c r="H234" s="48">
        <v>10</v>
      </c>
    </row>
    <row r="235" ht="15.75" hidden="1" spans="5:8">
      <c r="E235"/>
      <c r="F235" s="46" t="s">
        <v>327</v>
      </c>
      <c r="G235" s="141">
        <v>44323</v>
      </c>
      <c r="H235" s="142">
        <v>44323</v>
      </c>
    </row>
    <row r="236" ht="15.75" hidden="1" spans="5:8">
      <c r="E236"/>
      <c r="F236" s="46" t="s">
        <v>328</v>
      </c>
      <c r="G236" s="47">
        <v>5</v>
      </c>
      <c r="H236" s="48">
        <v>5</v>
      </c>
    </row>
    <row r="237" ht="15.75" spans="5:10">
      <c r="E237"/>
      <c r="F237" s="46" t="s">
        <v>329</v>
      </c>
      <c r="G237" s="47">
        <v>5</v>
      </c>
      <c r="H237" s="48">
        <v>5</v>
      </c>
      <c r="I237">
        <v>26.04</v>
      </c>
      <c r="J237">
        <f>G237*I237/1000</f>
        <v>0.1302</v>
      </c>
    </row>
    <row r="238" ht="15.75" hidden="1" spans="5:8">
      <c r="E238"/>
      <c r="F238" s="46" t="s">
        <v>330</v>
      </c>
      <c r="G238" s="47">
        <v>5</v>
      </c>
      <c r="H238" s="48">
        <v>5</v>
      </c>
    </row>
    <row r="239" ht="15.75" spans="5:10">
      <c r="E239"/>
      <c r="F239" s="46" t="s">
        <v>331</v>
      </c>
      <c r="G239" s="139">
        <v>12.5</v>
      </c>
      <c r="H239" s="48">
        <v>10</v>
      </c>
      <c r="I239">
        <v>16</v>
      </c>
      <c r="J239">
        <f>G239*I239/1000</f>
        <v>0.2</v>
      </c>
    </row>
    <row r="240" ht="15.75" spans="5:10">
      <c r="E240"/>
      <c r="F240" s="46" t="s">
        <v>259</v>
      </c>
      <c r="G240" s="47">
        <v>12</v>
      </c>
      <c r="H240" s="48">
        <v>10</v>
      </c>
      <c r="I240">
        <v>16</v>
      </c>
      <c r="J240">
        <f>G240*I240/1000</f>
        <v>0.192</v>
      </c>
    </row>
    <row r="243" ht="25.5" spans="5:11">
      <c r="E243"/>
      <c r="F243" s="41" t="s">
        <v>332</v>
      </c>
      <c r="K243" s="69">
        <f>J246+J248+J249</f>
        <v>6.3683878</v>
      </c>
    </row>
    <row r="244" ht="15.75" spans="5:6">
      <c r="E244"/>
      <c r="F244" s="42" t="s">
        <v>267</v>
      </c>
    </row>
    <row r="245" ht="15.75" spans="5:8">
      <c r="E245"/>
      <c r="F245" s="43" t="s">
        <v>162</v>
      </c>
      <c r="G245" s="44" t="s">
        <v>163</v>
      </c>
      <c r="H245" s="45" t="s">
        <v>164</v>
      </c>
    </row>
    <row r="246" ht="15.75" spans="5:10">
      <c r="E246"/>
      <c r="F246" s="46" t="s">
        <v>333</v>
      </c>
      <c r="G246" s="47">
        <v>63</v>
      </c>
      <c r="H246" s="48">
        <v>63</v>
      </c>
      <c r="I246">
        <v>40</v>
      </c>
      <c r="J246">
        <f>G246*I246/1000</f>
        <v>2.52</v>
      </c>
    </row>
    <row r="247" ht="15.75" spans="5:8">
      <c r="E247"/>
      <c r="F247" s="46" t="s">
        <v>180</v>
      </c>
      <c r="G247" s="47">
        <v>378</v>
      </c>
      <c r="H247" s="48">
        <v>378</v>
      </c>
    </row>
    <row r="248" ht="15.75" spans="5:10">
      <c r="E248"/>
      <c r="F248" s="46" t="s">
        <v>264</v>
      </c>
      <c r="G248" s="47">
        <v>3.15</v>
      </c>
      <c r="H248" s="48">
        <v>3.15</v>
      </c>
      <c r="I248">
        <v>15</v>
      </c>
      <c r="J248">
        <f>G248*I248/1000</f>
        <v>0.04725</v>
      </c>
    </row>
    <row r="249" ht="15.75" spans="5:10">
      <c r="E249"/>
      <c r="F249" s="46" t="s">
        <v>173</v>
      </c>
      <c r="G249" s="47">
        <v>8.57</v>
      </c>
      <c r="H249" s="48">
        <v>8.57</v>
      </c>
      <c r="I249">
        <v>443.54</v>
      </c>
      <c r="J249">
        <f>G249*I249/1000</f>
        <v>3.8011378</v>
      </c>
    </row>
    <row r="252" ht="25.5" spans="5:11">
      <c r="E252"/>
      <c r="F252" s="41" t="s">
        <v>334</v>
      </c>
      <c r="K252" s="69">
        <f>J266+J268+J269+J270+J271</f>
        <v>27.39935</v>
      </c>
    </row>
    <row r="253" spans="5:6">
      <c r="E253"/>
      <c r="F253" s="50" t="s">
        <v>335</v>
      </c>
    </row>
    <row r="254" spans="5:6">
      <c r="E254"/>
      <c r="F254" s="50" t="s">
        <v>191</v>
      </c>
    </row>
    <row r="256" spans="5:11">
      <c r="E256"/>
      <c r="F256" s="71" t="s">
        <v>192</v>
      </c>
      <c r="K256"/>
    </row>
    <row r="257" spans="5:11">
      <c r="E257"/>
      <c r="F257" s="144"/>
      <c r="K257"/>
    </row>
    <row r="258" hidden="1" spans="5:11">
      <c r="E258"/>
      <c r="F258" s="145" t="s">
        <v>336</v>
      </c>
      <c r="K258"/>
    </row>
    <row r="259" ht="15.75" spans="5:11">
      <c r="E259"/>
      <c r="F259" s="42" t="s">
        <v>272</v>
      </c>
      <c r="K259"/>
    </row>
    <row r="260" ht="15.75" spans="5:11">
      <c r="E260"/>
      <c r="F260" s="43" t="s">
        <v>162</v>
      </c>
      <c r="G260" s="44" t="s">
        <v>163</v>
      </c>
      <c r="H260" s="45" t="s">
        <v>164</v>
      </c>
      <c r="K260"/>
    </row>
    <row r="261" ht="30.75" hidden="1" spans="5:11">
      <c r="E261"/>
      <c r="F261" s="46" t="s">
        <v>337</v>
      </c>
      <c r="G261" s="47">
        <v>107</v>
      </c>
      <c r="H261" s="48">
        <v>79</v>
      </c>
      <c r="K261"/>
    </row>
    <row r="262" ht="30.75" hidden="1" spans="5:11">
      <c r="E262"/>
      <c r="F262" s="46" t="s">
        <v>338</v>
      </c>
      <c r="G262" s="47">
        <v>107</v>
      </c>
      <c r="H262" s="48">
        <v>79</v>
      </c>
      <c r="K262"/>
    </row>
    <row r="263" ht="15.75" hidden="1" spans="5:11">
      <c r="E263"/>
      <c r="F263" s="46" t="s">
        <v>339</v>
      </c>
      <c r="G263" s="47">
        <v>107</v>
      </c>
      <c r="H263" s="48">
        <v>79</v>
      </c>
      <c r="K263"/>
    </row>
    <row r="264" ht="15.75" hidden="1" spans="5:11">
      <c r="E264"/>
      <c r="F264" s="46" t="s">
        <v>340</v>
      </c>
      <c r="G264" s="47">
        <v>107</v>
      </c>
      <c r="H264" s="48">
        <v>79</v>
      </c>
      <c r="K264"/>
    </row>
    <row r="265" ht="15.75" hidden="1" spans="5:11">
      <c r="E265"/>
      <c r="F265" s="46" t="s">
        <v>341</v>
      </c>
      <c r="G265" s="47">
        <v>107</v>
      </c>
      <c r="H265" s="48">
        <v>79</v>
      </c>
      <c r="K265"/>
    </row>
    <row r="266" ht="15.75" spans="5:11">
      <c r="E266"/>
      <c r="F266" s="46" t="s">
        <v>342</v>
      </c>
      <c r="G266" s="47">
        <v>87</v>
      </c>
      <c r="H266" s="48">
        <v>74</v>
      </c>
      <c r="I266">
        <v>295</v>
      </c>
      <c r="J266">
        <f>G266*I266/1000</f>
        <v>25.665</v>
      </c>
      <c r="K266"/>
    </row>
    <row r="267" ht="30.75" spans="5:11">
      <c r="E267"/>
      <c r="F267" s="46" t="s">
        <v>343</v>
      </c>
      <c r="G267" s="47">
        <v>87</v>
      </c>
      <c r="H267" s="48">
        <v>74</v>
      </c>
      <c r="K267"/>
    </row>
    <row r="268" ht="15.75" spans="5:11">
      <c r="E268"/>
      <c r="F268" s="46" t="s">
        <v>249</v>
      </c>
      <c r="G268" s="47">
        <v>5</v>
      </c>
      <c r="H268" s="48">
        <v>5</v>
      </c>
      <c r="I268">
        <v>101.67</v>
      </c>
      <c r="J268">
        <f>G268*I268/1000</f>
        <v>0.50835</v>
      </c>
      <c r="K268"/>
    </row>
    <row r="269" ht="15.75" spans="5:11">
      <c r="E269"/>
      <c r="F269" s="46" t="s">
        <v>259</v>
      </c>
      <c r="G269" s="47">
        <v>12</v>
      </c>
      <c r="H269" s="48">
        <v>10</v>
      </c>
      <c r="I269">
        <v>16</v>
      </c>
      <c r="J269">
        <f>G269*I269/1000</f>
        <v>0.192</v>
      </c>
      <c r="K269"/>
    </row>
    <row r="270" ht="15.75" spans="5:11">
      <c r="E270"/>
      <c r="F270" s="46" t="s">
        <v>291</v>
      </c>
      <c r="G270" s="47">
        <v>8</v>
      </c>
      <c r="H270" s="48">
        <v>8</v>
      </c>
      <c r="I270">
        <v>120</v>
      </c>
      <c r="J270">
        <f>G270*I270/1000</f>
        <v>0.96</v>
      </c>
      <c r="K270"/>
    </row>
    <row r="271" ht="15.75" spans="5:11">
      <c r="E271"/>
      <c r="F271" s="46" t="s">
        <v>196</v>
      </c>
      <c r="G271" s="47">
        <v>2</v>
      </c>
      <c r="H271" s="48">
        <v>2</v>
      </c>
      <c r="I271">
        <v>37</v>
      </c>
      <c r="J271">
        <f>G271*I271/1000</f>
        <v>0.074</v>
      </c>
      <c r="K271"/>
    </row>
    <row r="272" ht="15.75" spans="5:8">
      <c r="E272"/>
      <c r="F272" s="72" t="s">
        <v>344</v>
      </c>
      <c r="G272" s="49" t="s">
        <v>172</v>
      </c>
      <c r="H272" s="73">
        <v>50</v>
      </c>
    </row>
    <row r="273" ht="15.75" spans="5:8">
      <c r="E273"/>
      <c r="F273" s="72" t="s">
        <v>345</v>
      </c>
      <c r="G273" s="49" t="s">
        <v>172</v>
      </c>
      <c r="H273" s="73">
        <v>50</v>
      </c>
    </row>
    <row r="275" ht="25.5" spans="5:11">
      <c r="E275"/>
      <c r="F275" s="41" t="s">
        <v>346</v>
      </c>
      <c r="K275" s="69">
        <f>J282+J283</f>
        <v>3.916</v>
      </c>
    </row>
    <row r="276" spans="5:6">
      <c r="E276"/>
      <c r="F276" s="50" t="s">
        <v>266</v>
      </c>
    </row>
    <row r="277" spans="5:6">
      <c r="E277"/>
      <c r="F277" s="50" t="s">
        <v>191</v>
      </c>
    </row>
    <row r="279" spans="5:6">
      <c r="E279"/>
      <c r="F279" s="71" t="s">
        <v>192</v>
      </c>
    </row>
    <row r="280" ht="15.75" spans="5:6">
      <c r="E280"/>
      <c r="F280" s="42" t="s">
        <v>161</v>
      </c>
    </row>
    <row r="281" ht="15.75" spans="5:8">
      <c r="E281"/>
      <c r="F281" s="43" t="s">
        <v>162</v>
      </c>
      <c r="G281" s="44" t="s">
        <v>163</v>
      </c>
      <c r="H281" s="45" t="s">
        <v>164</v>
      </c>
    </row>
    <row r="282" ht="30.75" spans="5:10">
      <c r="E282"/>
      <c r="F282" s="46" t="s">
        <v>347</v>
      </c>
      <c r="G282" s="47">
        <v>24</v>
      </c>
      <c r="H282" s="48">
        <v>24</v>
      </c>
      <c r="I282">
        <v>144</v>
      </c>
      <c r="J282">
        <f>G282*I282/1000</f>
        <v>3.456</v>
      </c>
    </row>
    <row r="283" ht="15.75" spans="5:10">
      <c r="E283"/>
      <c r="F283" s="46" t="s">
        <v>183</v>
      </c>
      <c r="G283" s="47">
        <v>10</v>
      </c>
      <c r="H283" s="48">
        <v>10</v>
      </c>
      <c r="I283">
        <v>46</v>
      </c>
      <c r="J283">
        <f>G283*I283/1000</f>
        <v>0.46</v>
      </c>
    </row>
    <row r="284" ht="15.75" spans="5:8">
      <c r="E284"/>
      <c r="F284" s="46" t="s">
        <v>180</v>
      </c>
      <c r="G284" s="47">
        <v>190</v>
      </c>
      <c r="H284" s="48">
        <v>190</v>
      </c>
    </row>
    <row r="287" spans="5:11">
      <c r="E287"/>
      <c r="F287" s="4" t="s">
        <v>32</v>
      </c>
      <c r="G287">
        <v>80</v>
      </c>
      <c r="I287">
        <v>29.72</v>
      </c>
      <c r="K287" s="69">
        <f>G287*I287/1000</f>
        <v>2.3776</v>
      </c>
    </row>
    <row r="289" spans="6:11">
      <c r="F289" s="4" t="s">
        <v>282</v>
      </c>
      <c r="G289">
        <v>250</v>
      </c>
      <c r="I289">
        <v>110</v>
      </c>
      <c r="K289" s="69">
        <f>G289*I289/1000</f>
        <v>27.5</v>
      </c>
    </row>
    <row r="291" s="3" customFormat="1" spans="5:11">
      <c r="E291" s="159"/>
      <c r="F291" s="159" t="s">
        <v>218</v>
      </c>
      <c r="K291" s="143">
        <f>K293+K307+K319+K325+K333+K352+K360+K371+K373+K375</f>
        <v>104.5804641</v>
      </c>
    </row>
    <row r="293" ht="21" spans="6:11">
      <c r="F293" s="160" t="s">
        <v>219</v>
      </c>
      <c r="G293" s="161"/>
      <c r="H293" s="161"/>
      <c r="I293" s="62"/>
      <c r="J293" s="32"/>
      <c r="K293" s="176">
        <f>J300+J301+J303+J305</f>
        <v>8.282676</v>
      </c>
    </row>
    <row r="294" spans="6:11">
      <c r="F294" s="162" t="s">
        <v>220</v>
      </c>
      <c r="G294" s="161"/>
      <c r="H294" s="161"/>
      <c r="I294" s="62"/>
      <c r="J294" s="22"/>
      <c r="K294" s="177"/>
    </row>
    <row r="295" spans="6:11">
      <c r="F295" s="162" t="s">
        <v>191</v>
      </c>
      <c r="G295" s="161"/>
      <c r="H295" s="161"/>
      <c r="I295" s="62"/>
      <c r="J295" s="22"/>
      <c r="K295" s="177"/>
    </row>
    <row r="296" spans="6:11">
      <c r="F296" s="37"/>
      <c r="G296" s="161"/>
      <c r="H296" s="161"/>
      <c r="I296" s="62"/>
      <c r="J296" s="22"/>
      <c r="K296" s="177"/>
    </row>
    <row r="297" spans="6:11">
      <c r="F297" s="163" t="s">
        <v>192</v>
      </c>
      <c r="G297" s="161"/>
      <c r="H297" s="161"/>
      <c r="I297" s="62"/>
      <c r="J297" s="22"/>
      <c r="K297" s="177"/>
    </row>
    <row r="298" ht="16.5" spans="6:11">
      <c r="F298" s="164" t="s">
        <v>161</v>
      </c>
      <c r="G298" s="161"/>
      <c r="H298" s="161"/>
      <c r="I298" s="62"/>
      <c r="J298" s="22"/>
      <c r="K298" s="177"/>
    </row>
    <row r="299" ht="27.75" spans="6:11">
      <c r="F299" s="165" t="s">
        <v>162</v>
      </c>
      <c r="G299" s="166" t="s">
        <v>163</v>
      </c>
      <c r="H299" s="167" t="s">
        <v>164</v>
      </c>
      <c r="I299" s="62"/>
      <c r="J299" s="22"/>
      <c r="K299" s="177"/>
    </row>
    <row r="300" ht="15.75" spans="6:11">
      <c r="F300" s="168" t="s">
        <v>194</v>
      </c>
      <c r="G300" s="169">
        <v>30.8</v>
      </c>
      <c r="H300" s="170">
        <v>30.8</v>
      </c>
      <c r="I300" s="62">
        <v>31.17</v>
      </c>
      <c r="J300" s="68">
        <f>G300*I300/1000</f>
        <v>0.960036</v>
      </c>
      <c r="K300" s="177"/>
    </row>
    <row r="301" ht="15.75" spans="6:11">
      <c r="F301" s="168" t="s">
        <v>169</v>
      </c>
      <c r="G301" s="169">
        <v>106</v>
      </c>
      <c r="H301" s="170">
        <v>106</v>
      </c>
      <c r="I301" s="62">
        <v>45.99</v>
      </c>
      <c r="J301" s="68">
        <f>G301*I301/1000</f>
        <v>4.87494</v>
      </c>
      <c r="K301" s="177"/>
    </row>
    <row r="302" ht="15.75" spans="6:11">
      <c r="F302" s="168" t="s">
        <v>180</v>
      </c>
      <c r="G302" s="169">
        <v>70</v>
      </c>
      <c r="H302" s="170">
        <v>70</v>
      </c>
      <c r="I302" s="62"/>
      <c r="J302" s="63"/>
      <c r="K302" s="177"/>
    </row>
    <row r="303" ht="15.75" spans="6:11">
      <c r="F303" s="168" t="s">
        <v>183</v>
      </c>
      <c r="G303" s="169">
        <v>5</v>
      </c>
      <c r="H303" s="170">
        <v>5</v>
      </c>
      <c r="I303" s="104">
        <v>46</v>
      </c>
      <c r="J303" s="68">
        <f>G303*I303/1000</f>
        <v>0.23</v>
      </c>
      <c r="K303" s="177"/>
    </row>
    <row r="304" ht="15.75" spans="5:11">
      <c r="E304"/>
      <c r="F304" s="171" t="s">
        <v>221</v>
      </c>
      <c r="G304" s="172" t="s">
        <v>172</v>
      </c>
      <c r="H304" s="173">
        <v>192</v>
      </c>
      <c r="I304" s="62"/>
      <c r="J304" s="63"/>
      <c r="K304" s="177"/>
    </row>
    <row r="305" ht="15.75" spans="5:11">
      <c r="E305"/>
      <c r="F305" s="168" t="s">
        <v>173</v>
      </c>
      <c r="G305" s="169">
        <v>5</v>
      </c>
      <c r="H305" s="170">
        <v>5</v>
      </c>
      <c r="I305" s="104">
        <v>443.54</v>
      </c>
      <c r="J305" s="68">
        <f>G305*I305/1000</f>
        <v>2.2177</v>
      </c>
      <c r="K305" s="177"/>
    </row>
    <row r="306" spans="5:11">
      <c r="E306"/>
      <c r="F306" s="20"/>
      <c r="I306" s="57"/>
      <c r="K306" s="177"/>
    </row>
    <row r="307" ht="21" spans="5:11">
      <c r="E307"/>
      <c r="F307" s="89" t="s">
        <v>175</v>
      </c>
      <c r="G307" s="22"/>
      <c r="H307" s="22"/>
      <c r="I307" s="106"/>
      <c r="J307" s="66"/>
      <c r="K307" s="176">
        <f>J314+J316</f>
        <v>0.851</v>
      </c>
    </row>
    <row r="308" spans="5:11">
      <c r="E308"/>
      <c r="F308" s="90" t="s">
        <v>191</v>
      </c>
      <c r="G308" s="22"/>
      <c r="H308" s="22"/>
      <c r="I308" s="106"/>
      <c r="J308" s="65"/>
      <c r="K308" s="177"/>
    </row>
    <row r="309" spans="5:11">
      <c r="E309"/>
      <c r="F309" s="91"/>
      <c r="G309" s="22"/>
      <c r="H309" s="22"/>
      <c r="I309" s="106"/>
      <c r="J309" s="65"/>
      <c r="K309" s="177"/>
    </row>
    <row r="310" spans="5:11">
      <c r="E310"/>
      <c r="F310" s="92" t="s">
        <v>192</v>
      </c>
      <c r="G310" s="22"/>
      <c r="H310" s="22"/>
      <c r="I310" s="106"/>
      <c r="J310" s="65"/>
      <c r="K310" s="177"/>
    </row>
    <row r="311" spans="5:11">
      <c r="E311"/>
      <c r="F311" s="93" t="s">
        <v>200</v>
      </c>
      <c r="G311" s="22"/>
      <c r="H311" s="22"/>
      <c r="I311" s="106"/>
      <c r="J311" s="65"/>
      <c r="K311" s="177"/>
    </row>
    <row r="312" ht="15.75" spans="5:11">
      <c r="E312"/>
      <c r="F312" s="24" t="s">
        <v>177</v>
      </c>
      <c r="G312" s="22"/>
      <c r="H312" s="22"/>
      <c r="I312" s="106"/>
      <c r="J312" s="65"/>
      <c r="K312" s="177"/>
    </row>
    <row r="313" ht="25.5" spans="5:11">
      <c r="E313"/>
      <c r="F313" s="94" t="s">
        <v>162</v>
      </c>
      <c r="G313" s="95" t="s">
        <v>163</v>
      </c>
      <c r="H313" s="95" t="s">
        <v>164</v>
      </c>
      <c r="I313" s="106"/>
      <c r="J313" s="65"/>
      <c r="K313" s="177"/>
    </row>
    <row r="314" spans="5:11">
      <c r="E314"/>
      <c r="F314" s="96" t="s">
        <v>178</v>
      </c>
      <c r="G314" s="97">
        <v>0.5</v>
      </c>
      <c r="H314" s="97">
        <v>0.5</v>
      </c>
      <c r="I314" s="106" t="s">
        <v>179</v>
      </c>
      <c r="J314" s="68">
        <f>G314*I314/1000</f>
        <v>0.23</v>
      </c>
      <c r="K314" s="177"/>
    </row>
    <row r="315" spans="5:11">
      <c r="E315"/>
      <c r="F315" s="96" t="s">
        <v>180</v>
      </c>
      <c r="G315" s="97">
        <v>54</v>
      </c>
      <c r="H315" s="97">
        <v>54</v>
      </c>
      <c r="I315" s="106"/>
      <c r="J315" s="68"/>
      <c r="K315" s="177"/>
    </row>
    <row r="316" spans="5:11">
      <c r="E316"/>
      <c r="F316" s="96" t="s">
        <v>183</v>
      </c>
      <c r="G316" s="97">
        <v>13.5</v>
      </c>
      <c r="H316" s="97">
        <v>13.5</v>
      </c>
      <c r="I316" s="106" t="s">
        <v>184</v>
      </c>
      <c r="J316" s="68">
        <f>G316*I316/1000</f>
        <v>0.621</v>
      </c>
      <c r="K316" s="177"/>
    </row>
    <row r="317" spans="5:11">
      <c r="E317"/>
      <c r="F317" s="96" t="s">
        <v>180</v>
      </c>
      <c r="G317" s="97">
        <v>135</v>
      </c>
      <c r="H317" s="97">
        <v>135</v>
      </c>
      <c r="I317" s="106"/>
      <c r="J317" s="68"/>
      <c r="K317" s="177"/>
    </row>
    <row r="318" spans="5:11">
      <c r="E318"/>
      <c r="F318" s="96"/>
      <c r="G318" s="97"/>
      <c r="H318" s="97"/>
      <c r="I318" s="106"/>
      <c r="J318" s="68"/>
      <c r="K318" s="177"/>
    </row>
    <row r="319" spans="5:11">
      <c r="E319"/>
      <c r="F319" s="174" t="s">
        <v>348</v>
      </c>
      <c r="G319" s="97"/>
      <c r="H319" s="97"/>
      <c r="I319" s="106"/>
      <c r="J319" s="65"/>
      <c r="K319" s="176">
        <f>J320+J321+J322</f>
        <v>9.8543</v>
      </c>
    </row>
    <row r="320" spans="5:11">
      <c r="E320"/>
      <c r="F320" s="96" t="s">
        <v>203</v>
      </c>
      <c r="G320" s="36">
        <v>30</v>
      </c>
      <c r="H320" s="97">
        <v>30</v>
      </c>
      <c r="I320" s="106" t="s">
        <v>204</v>
      </c>
      <c r="J320" s="67">
        <f>G320*I320/1000</f>
        <v>1.4766</v>
      </c>
      <c r="K320" s="178"/>
    </row>
    <row r="321" spans="5:11">
      <c r="E321"/>
      <c r="F321" s="96" t="s">
        <v>214</v>
      </c>
      <c r="G321" s="65">
        <v>5</v>
      </c>
      <c r="H321" s="97">
        <v>5</v>
      </c>
      <c r="I321" s="106" t="s">
        <v>349</v>
      </c>
      <c r="J321" s="67">
        <f>G321*I321/1000</f>
        <v>2.2177</v>
      </c>
      <c r="K321" s="178"/>
    </row>
    <row r="322" ht="15.75" spans="5:11">
      <c r="E322"/>
      <c r="F322" s="96" t="s">
        <v>216</v>
      </c>
      <c r="G322" s="65">
        <v>16</v>
      </c>
      <c r="H322" s="97">
        <v>15</v>
      </c>
      <c r="I322" s="106" t="s">
        <v>217</v>
      </c>
      <c r="J322" s="67">
        <f>G322*I322/1000</f>
        <v>6.16</v>
      </c>
      <c r="K322" s="178"/>
    </row>
    <row r="323" ht="15.75" spans="5:11">
      <c r="E323"/>
      <c r="F323" s="111"/>
      <c r="G323" s="179"/>
      <c r="H323" s="179"/>
      <c r="I323" s="132"/>
      <c r="J323" s="68"/>
      <c r="K323" s="177"/>
    </row>
    <row r="325" ht="16.5" spans="5:11">
      <c r="E325"/>
      <c r="F325" s="39" t="s">
        <v>244</v>
      </c>
      <c r="K325" s="69">
        <f>J327+J328+J330+J331</f>
        <v>13.104624</v>
      </c>
    </row>
    <row r="326" ht="27.75" spans="5:8">
      <c r="E326"/>
      <c r="F326" s="12" t="s">
        <v>162</v>
      </c>
      <c r="G326" s="12" t="s">
        <v>163</v>
      </c>
      <c r="H326" s="13" t="s">
        <v>164</v>
      </c>
    </row>
    <row r="327" ht="15.75" customHeight="1" spans="5:10">
      <c r="E327"/>
      <c r="F327" s="40" t="s">
        <v>245</v>
      </c>
      <c r="G327" s="15">
        <v>67.8</v>
      </c>
      <c r="H327" s="16">
        <v>57.6</v>
      </c>
      <c r="I327">
        <v>128</v>
      </c>
      <c r="J327">
        <f>G327*I327/1000</f>
        <v>8.6784</v>
      </c>
    </row>
    <row r="328" ht="15.75" spans="5:10">
      <c r="E328"/>
      <c r="F328" s="40" t="s">
        <v>246</v>
      </c>
      <c r="G328" s="15">
        <v>52.6</v>
      </c>
      <c r="H328" s="16">
        <v>42</v>
      </c>
      <c r="I328">
        <v>65</v>
      </c>
      <c r="J328">
        <f t="shared" ref="J328" si="7">G328*I328/1000</f>
        <v>3.419</v>
      </c>
    </row>
    <row r="329" ht="15.75" spans="5:8">
      <c r="E329"/>
      <c r="F329" s="40" t="s">
        <v>247</v>
      </c>
      <c r="G329" s="15">
        <v>18</v>
      </c>
      <c r="H329" s="16">
        <v>14.4</v>
      </c>
    </row>
    <row r="330" ht="15.75" spans="5:10">
      <c r="E330"/>
      <c r="F330" s="40" t="s">
        <v>248</v>
      </c>
      <c r="G330" s="15">
        <v>17.2</v>
      </c>
      <c r="H330" s="16">
        <v>14.4</v>
      </c>
      <c r="I330">
        <v>16</v>
      </c>
      <c r="J330">
        <f t="shared" ref="J330:J331" si="8">G330*I330/1000</f>
        <v>0.2752</v>
      </c>
    </row>
    <row r="331" ht="15.75" spans="5:10">
      <c r="E331"/>
      <c r="F331" s="40" t="s">
        <v>249</v>
      </c>
      <c r="G331" s="15">
        <v>7.2</v>
      </c>
      <c r="H331" s="16">
        <v>7.2</v>
      </c>
      <c r="I331">
        <v>101.67</v>
      </c>
      <c r="J331">
        <f t="shared" si="8"/>
        <v>0.732024</v>
      </c>
    </row>
    <row r="333" ht="25.5" spans="5:11">
      <c r="E333"/>
      <c r="F333" s="41" t="s">
        <v>250</v>
      </c>
      <c r="K333" s="69">
        <f>J336+J339+J342+J343+J344+J349+J350</f>
        <v>2.057675</v>
      </c>
    </row>
    <row r="334" ht="15.75" spans="5:6">
      <c r="E334"/>
      <c r="F334" s="42" t="s">
        <v>251</v>
      </c>
    </row>
    <row r="335" ht="15.75" spans="5:8">
      <c r="E335"/>
      <c r="F335" s="43" t="s">
        <v>162</v>
      </c>
      <c r="G335" s="44" t="s">
        <v>163</v>
      </c>
      <c r="H335" s="45" t="s">
        <v>164</v>
      </c>
    </row>
    <row r="336" ht="15.75" spans="5:11">
      <c r="E336"/>
      <c r="F336" s="46" t="s">
        <v>252</v>
      </c>
      <c r="G336" s="47">
        <v>100</v>
      </c>
      <c r="H336" s="48">
        <v>75</v>
      </c>
      <c r="I336">
        <v>13</v>
      </c>
      <c r="J336">
        <f>G336*I336/1000</f>
        <v>1.3</v>
      </c>
      <c r="K336"/>
    </row>
    <row r="337" ht="15.75" spans="5:11">
      <c r="E337"/>
      <c r="F337" s="46" t="s">
        <v>253</v>
      </c>
      <c r="G337" s="47">
        <v>2</v>
      </c>
      <c r="H337" s="48">
        <v>2</v>
      </c>
      <c r="K337"/>
    </row>
    <row r="338" ht="15.75" spans="5:11">
      <c r="E338"/>
      <c r="F338" s="46" t="s">
        <v>254</v>
      </c>
      <c r="G338" s="47">
        <v>2</v>
      </c>
      <c r="H338" s="48">
        <v>2</v>
      </c>
      <c r="K338"/>
    </row>
    <row r="339" ht="15.75" spans="5:11">
      <c r="E339"/>
      <c r="F339" s="46" t="s">
        <v>255</v>
      </c>
      <c r="G339" s="47">
        <v>2</v>
      </c>
      <c r="H339" s="48">
        <v>2</v>
      </c>
      <c r="I339">
        <v>40</v>
      </c>
      <c r="J339">
        <f>G339*I339/1000</f>
        <v>0.08</v>
      </c>
      <c r="K339"/>
    </row>
    <row r="340" ht="15.75" spans="5:11">
      <c r="E340"/>
      <c r="F340" s="46" t="s">
        <v>256</v>
      </c>
      <c r="G340" s="49" t="s">
        <v>172</v>
      </c>
      <c r="H340" s="48">
        <v>2</v>
      </c>
      <c r="K340"/>
    </row>
    <row r="341" ht="30.75" spans="5:11">
      <c r="E341"/>
      <c r="F341" s="46" t="s">
        <v>257</v>
      </c>
      <c r="G341" s="47">
        <v>2</v>
      </c>
      <c r="H341" s="48">
        <v>2</v>
      </c>
      <c r="K341"/>
    </row>
    <row r="342" ht="15.75" spans="5:11">
      <c r="E342"/>
      <c r="F342" s="46" t="s">
        <v>258</v>
      </c>
      <c r="G342" s="47">
        <v>12.5</v>
      </c>
      <c r="H342" s="48">
        <v>10</v>
      </c>
      <c r="I342">
        <v>16</v>
      </c>
      <c r="J342">
        <f>G342*I342/1000</f>
        <v>0.2</v>
      </c>
      <c r="K342"/>
    </row>
    <row r="343" ht="15.75" spans="5:11">
      <c r="E343"/>
      <c r="F343" s="46" t="s">
        <v>259</v>
      </c>
      <c r="G343" s="47">
        <v>12</v>
      </c>
      <c r="H343" s="48">
        <v>10</v>
      </c>
      <c r="I343">
        <v>16</v>
      </c>
      <c r="J343">
        <f>G343*I343/1000</f>
        <v>0.192</v>
      </c>
      <c r="K343"/>
    </row>
    <row r="344" ht="15.75" spans="5:11">
      <c r="E344"/>
      <c r="F344" s="46" t="s">
        <v>249</v>
      </c>
      <c r="G344" s="47">
        <v>2.5</v>
      </c>
      <c r="H344" s="48">
        <v>2.5</v>
      </c>
      <c r="I344">
        <v>101.67</v>
      </c>
      <c r="J344">
        <f>G344*I344/1000</f>
        <v>0.254175</v>
      </c>
      <c r="K344"/>
    </row>
    <row r="345" ht="15.75" spans="5:11">
      <c r="E345"/>
      <c r="F345" s="46" t="s">
        <v>260</v>
      </c>
      <c r="G345" s="49" t="s">
        <v>172</v>
      </c>
      <c r="H345" s="48">
        <v>175</v>
      </c>
      <c r="K345"/>
    </row>
    <row r="346" ht="15.75" spans="5:11">
      <c r="E346"/>
      <c r="F346" s="46" t="s">
        <v>261</v>
      </c>
      <c r="G346" s="47">
        <v>175</v>
      </c>
      <c r="H346" s="48">
        <v>175</v>
      </c>
      <c r="K346"/>
    </row>
    <row r="347" ht="15.75" spans="5:11">
      <c r="E347"/>
      <c r="F347" s="46" t="s">
        <v>262</v>
      </c>
      <c r="G347" s="47">
        <v>175</v>
      </c>
      <c r="H347" s="48">
        <v>175</v>
      </c>
      <c r="K347"/>
    </row>
    <row r="348" ht="15.75" spans="5:11">
      <c r="E348"/>
      <c r="F348" s="46" t="s">
        <v>170</v>
      </c>
      <c r="G348" s="47">
        <v>175</v>
      </c>
      <c r="H348" s="48">
        <v>175</v>
      </c>
      <c r="K348"/>
    </row>
    <row r="349" ht="15.75" spans="5:11">
      <c r="E349"/>
      <c r="F349" s="46" t="s">
        <v>263</v>
      </c>
      <c r="G349" s="47">
        <v>0.01</v>
      </c>
      <c r="H349" s="48">
        <v>0.01</v>
      </c>
      <c r="I349" s="70">
        <v>900</v>
      </c>
      <c r="J349">
        <f>G349*I349/1000</f>
        <v>0.009</v>
      </c>
      <c r="K349"/>
    </row>
    <row r="350" ht="15.75" spans="5:11">
      <c r="E350"/>
      <c r="F350" s="46" t="s">
        <v>264</v>
      </c>
      <c r="G350" s="47">
        <v>1.5</v>
      </c>
      <c r="H350" s="48">
        <v>1.5</v>
      </c>
      <c r="I350">
        <v>15</v>
      </c>
      <c r="J350">
        <f>G350*I350/1000</f>
        <v>0.0225</v>
      </c>
      <c r="K350"/>
    </row>
    <row r="352" ht="26.25" spans="5:11">
      <c r="E352"/>
      <c r="F352" s="41" t="s">
        <v>350</v>
      </c>
      <c r="K352" s="69">
        <f>J354+J355+J358</f>
        <v>6.765418</v>
      </c>
    </row>
    <row r="353" ht="15.75" spans="5:8">
      <c r="E353"/>
      <c r="F353" s="43" t="s">
        <v>162</v>
      </c>
      <c r="G353" s="44" t="s">
        <v>163</v>
      </c>
      <c r="H353" s="45" t="s">
        <v>164</v>
      </c>
    </row>
    <row r="354" ht="15.75" spans="5:10">
      <c r="E354"/>
      <c r="F354" s="46" t="s">
        <v>252</v>
      </c>
      <c r="G354" s="47">
        <v>205</v>
      </c>
      <c r="H354" s="48">
        <v>154</v>
      </c>
      <c r="I354">
        <v>13</v>
      </c>
      <c r="J354">
        <f>G354*I354/1000</f>
        <v>2.665</v>
      </c>
    </row>
    <row r="355" ht="30.75" spans="5:10">
      <c r="E355"/>
      <c r="F355" s="46" t="s">
        <v>278</v>
      </c>
      <c r="G355" s="47">
        <v>28.4</v>
      </c>
      <c r="H355" s="48">
        <v>28.4</v>
      </c>
      <c r="I355">
        <v>45.99</v>
      </c>
      <c r="J355">
        <f>G355*I355/1000</f>
        <v>1.306116</v>
      </c>
    </row>
    <row r="356" ht="15.75" spans="5:8">
      <c r="E356"/>
      <c r="F356" s="72" t="s">
        <v>351</v>
      </c>
      <c r="G356" s="49" t="s">
        <v>172</v>
      </c>
      <c r="H356" s="73">
        <v>27</v>
      </c>
    </row>
    <row r="357" ht="36.75" spans="5:8">
      <c r="E357"/>
      <c r="F357" s="72" t="s">
        <v>352</v>
      </c>
      <c r="G357" s="49" t="s">
        <v>172</v>
      </c>
      <c r="H357" s="130" t="s">
        <v>172</v>
      </c>
    </row>
    <row r="358" ht="15.75" spans="5:10">
      <c r="E358"/>
      <c r="F358" s="46" t="s">
        <v>173</v>
      </c>
      <c r="G358" s="47">
        <v>6.3</v>
      </c>
      <c r="H358" s="48">
        <v>6.3</v>
      </c>
      <c r="I358">
        <v>443.54</v>
      </c>
      <c r="J358">
        <f>G358*I358/1000</f>
        <v>2.794302</v>
      </c>
    </row>
    <row r="360" ht="28.5" spans="5:11">
      <c r="E360"/>
      <c r="F360" s="133" t="s">
        <v>353</v>
      </c>
      <c r="K360" s="69">
        <f>J363+J365+J366+J367+J368+J369</f>
        <v>18.7871711</v>
      </c>
    </row>
    <row r="361" ht="15.75" spans="5:6">
      <c r="E361"/>
      <c r="F361" s="135" t="s">
        <v>272</v>
      </c>
    </row>
    <row r="362" ht="27.75" spans="5:8">
      <c r="E362"/>
      <c r="F362" s="77" t="s">
        <v>162</v>
      </c>
      <c r="G362" s="12" t="s">
        <v>163</v>
      </c>
      <c r="H362" s="13" t="s">
        <v>164</v>
      </c>
    </row>
    <row r="363" ht="15.75" spans="5:10">
      <c r="E363"/>
      <c r="F363" s="46" t="s">
        <v>354</v>
      </c>
      <c r="G363" s="15">
        <v>134</v>
      </c>
      <c r="H363" s="16">
        <v>61.7</v>
      </c>
      <c r="I363">
        <v>130</v>
      </c>
      <c r="J363">
        <f>G363*I363/1000</f>
        <v>17.42</v>
      </c>
    </row>
    <row r="364" ht="15.75" spans="5:8">
      <c r="E364"/>
      <c r="F364" s="46" t="s">
        <v>180</v>
      </c>
      <c r="G364" s="15">
        <v>18.3</v>
      </c>
      <c r="H364" s="80">
        <v>18.3</v>
      </c>
    </row>
    <row r="365" ht="15.75" spans="5:10">
      <c r="E365"/>
      <c r="F365" s="46" t="s">
        <v>331</v>
      </c>
      <c r="G365" s="15">
        <v>28.2</v>
      </c>
      <c r="H365" s="16">
        <v>22.5</v>
      </c>
      <c r="I365">
        <v>16</v>
      </c>
      <c r="J365">
        <f>G365*I365/1000</f>
        <v>0.4512</v>
      </c>
    </row>
    <row r="366" ht="15.75" spans="5:10">
      <c r="E366"/>
      <c r="F366" s="46" t="s">
        <v>259</v>
      </c>
      <c r="G366" s="15">
        <v>17.8</v>
      </c>
      <c r="H366" s="16">
        <v>15</v>
      </c>
      <c r="I366">
        <v>16</v>
      </c>
      <c r="J366">
        <f>G366*I366/1000</f>
        <v>0.2848</v>
      </c>
    </row>
    <row r="367" ht="15.75" spans="5:10">
      <c r="E367"/>
      <c r="F367" s="46" t="s">
        <v>318</v>
      </c>
      <c r="G367" s="15">
        <v>5.33</v>
      </c>
      <c r="H367" s="16">
        <v>5.33</v>
      </c>
      <c r="I367">
        <v>101.67</v>
      </c>
      <c r="J367">
        <f>G367*I367/1000</f>
        <v>0.5419011</v>
      </c>
    </row>
    <row r="368" ht="15.75" spans="6:10">
      <c r="F368" s="46" t="s">
        <v>183</v>
      </c>
      <c r="G368" s="15">
        <v>1.67</v>
      </c>
      <c r="H368" s="16">
        <v>1.67</v>
      </c>
      <c r="I368">
        <v>46</v>
      </c>
      <c r="J368">
        <f>G368*I368/1000</f>
        <v>0.07682</v>
      </c>
    </row>
    <row r="369" ht="15.75" spans="6:10">
      <c r="F369" s="46" t="s">
        <v>212</v>
      </c>
      <c r="G369" s="15">
        <v>0.83</v>
      </c>
      <c r="H369" s="16">
        <v>0.83</v>
      </c>
      <c r="I369">
        <v>15</v>
      </c>
      <c r="J369">
        <f>G369*I369/1000</f>
        <v>0.01245</v>
      </c>
    </row>
    <row r="371" spans="6:11">
      <c r="F371" s="4" t="s">
        <v>281</v>
      </c>
      <c r="G371" s="52">
        <v>200</v>
      </c>
      <c r="H371" s="52"/>
      <c r="I371">
        <v>50</v>
      </c>
      <c r="K371" s="69">
        <f>G371*I371/1000</f>
        <v>10</v>
      </c>
    </row>
    <row r="373" spans="6:11">
      <c r="F373" s="4" t="s">
        <v>32</v>
      </c>
      <c r="G373">
        <v>80</v>
      </c>
      <c r="I373">
        <v>29.72</v>
      </c>
      <c r="K373" s="69">
        <f>G373*I373/1000</f>
        <v>2.3776</v>
      </c>
    </row>
    <row r="375" spans="6:11">
      <c r="F375" s="4" t="s">
        <v>355</v>
      </c>
      <c r="G375">
        <v>250</v>
      </c>
      <c r="I375">
        <v>130</v>
      </c>
      <c r="K375" s="69">
        <f>G375*I375/1000</f>
        <v>32.5</v>
      </c>
    </row>
    <row r="377" s="3" customFormat="1" spans="5:11">
      <c r="E377" s="159"/>
      <c r="F377" s="159" t="s">
        <v>222</v>
      </c>
      <c r="K377" s="143">
        <f>K386+K403+K412+K428+K437+K451+K458+K484+K498+K500+K501</f>
        <v>101.7989772</v>
      </c>
    </row>
    <row r="379" ht="18.75" spans="6:11">
      <c r="F379" s="180" t="s">
        <v>223</v>
      </c>
      <c r="G379" s="161"/>
      <c r="H379" s="161"/>
      <c r="I379" s="62"/>
      <c r="J379" s="32"/>
      <c r="K379" s="182"/>
    </row>
    <row r="380" hidden="1" spans="6:11">
      <c r="F380" s="162" t="s">
        <v>220</v>
      </c>
      <c r="G380" s="161"/>
      <c r="H380" s="161"/>
      <c r="I380" s="62"/>
      <c r="J380" s="22"/>
      <c r="K380" s="177"/>
    </row>
    <row r="381" hidden="1" spans="6:11">
      <c r="F381" s="162" t="s">
        <v>191</v>
      </c>
      <c r="G381" s="161"/>
      <c r="H381" s="161"/>
      <c r="I381" s="62"/>
      <c r="J381" s="22"/>
      <c r="K381" s="177"/>
    </row>
    <row r="382" hidden="1" spans="6:11">
      <c r="F382" s="37"/>
      <c r="G382" s="161"/>
      <c r="H382" s="161"/>
      <c r="I382" s="62"/>
      <c r="J382" s="22"/>
      <c r="K382" s="177"/>
    </row>
    <row r="383" hidden="1" spans="6:11">
      <c r="F383" s="163" t="s">
        <v>192</v>
      </c>
      <c r="G383" s="161"/>
      <c r="H383" s="161"/>
      <c r="I383" s="62"/>
      <c r="J383" s="22"/>
      <c r="K383" s="177"/>
    </row>
    <row r="384" hidden="1" spans="5:11">
      <c r="E384"/>
      <c r="F384" s="181"/>
      <c r="G384" s="161"/>
      <c r="H384" s="161"/>
      <c r="I384" s="62"/>
      <c r="J384" s="22"/>
      <c r="K384" s="177"/>
    </row>
    <row r="385" hidden="1" spans="5:11">
      <c r="E385"/>
      <c r="F385" s="183" t="s">
        <v>224</v>
      </c>
      <c r="G385" s="161"/>
      <c r="H385" s="161"/>
      <c r="I385" s="62"/>
      <c r="J385" s="22"/>
      <c r="K385" s="177"/>
    </row>
    <row r="386" ht="16.5" spans="5:11">
      <c r="E386"/>
      <c r="F386" s="164" t="s">
        <v>161</v>
      </c>
      <c r="G386" s="161"/>
      <c r="H386" s="161"/>
      <c r="I386" s="62"/>
      <c r="J386" s="22"/>
      <c r="K386" s="176">
        <f>J388+J389+J391+J392+J394</f>
        <v>9.6462952</v>
      </c>
    </row>
    <row r="387" ht="27.75" spans="5:11">
      <c r="E387"/>
      <c r="F387" s="165" t="s">
        <v>162</v>
      </c>
      <c r="G387" s="166" t="s">
        <v>163</v>
      </c>
      <c r="H387" s="167" t="s">
        <v>164</v>
      </c>
      <c r="I387" s="62"/>
      <c r="J387" s="22"/>
      <c r="K387" s="178"/>
    </row>
    <row r="388" ht="15.75" spans="5:11">
      <c r="E388"/>
      <c r="F388" s="168" t="s">
        <v>225</v>
      </c>
      <c r="G388" s="169">
        <v>43.4</v>
      </c>
      <c r="H388" s="170">
        <v>43.4</v>
      </c>
      <c r="I388" s="62">
        <v>65</v>
      </c>
      <c r="J388" s="67">
        <f>G388*I388/1000</f>
        <v>2.821</v>
      </c>
      <c r="K388" s="178"/>
    </row>
    <row r="389" ht="15.75" spans="5:11">
      <c r="E389"/>
      <c r="F389" s="168" t="s">
        <v>169</v>
      </c>
      <c r="G389" s="169">
        <v>96</v>
      </c>
      <c r="H389" s="170">
        <v>96</v>
      </c>
      <c r="I389" s="62">
        <v>45.99</v>
      </c>
      <c r="J389" s="67">
        <f>G389*I389/1000</f>
        <v>4.41504</v>
      </c>
      <c r="K389" s="178"/>
    </row>
    <row r="390" ht="15.75" spans="5:11">
      <c r="E390"/>
      <c r="F390" s="168" t="s">
        <v>180</v>
      </c>
      <c r="G390" s="169">
        <v>63.9</v>
      </c>
      <c r="H390" s="170">
        <v>63.9</v>
      </c>
      <c r="I390" s="62"/>
      <c r="J390" s="197"/>
      <c r="K390" s="178"/>
    </row>
    <row r="391" ht="15.75" spans="5:11">
      <c r="E391"/>
      <c r="F391" s="168" t="s">
        <v>183</v>
      </c>
      <c r="G391" s="169">
        <v>5.18</v>
      </c>
      <c r="H391" s="170">
        <v>5.18</v>
      </c>
      <c r="I391" s="104">
        <v>46</v>
      </c>
      <c r="J391" s="67">
        <f>G391*I391/1000</f>
        <v>0.23828</v>
      </c>
      <c r="K391" s="178"/>
    </row>
    <row r="392" ht="15.75" spans="5:11">
      <c r="E392"/>
      <c r="F392" s="168" t="s">
        <v>212</v>
      </c>
      <c r="G392" s="169">
        <v>0.5</v>
      </c>
      <c r="H392" s="170">
        <v>0.5</v>
      </c>
      <c r="I392" s="62">
        <v>15</v>
      </c>
      <c r="J392" s="67">
        <f>G392*I392/1000</f>
        <v>0.0075</v>
      </c>
      <c r="K392" s="178"/>
    </row>
    <row r="393" ht="15.75" spans="5:11">
      <c r="E393"/>
      <c r="F393" s="171" t="s">
        <v>226</v>
      </c>
      <c r="G393" s="172" t="s">
        <v>172</v>
      </c>
      <c r="H393" s="173">
        <v>195</v>
      </c>
      <c r="I393" s="62"/>
      <c r="J393" s="197"/>
      <c r="K393" s="178"/>
    </row>
    <row r="394" ht="15.75" spans="5:11">
      <c r="E394"/>
      <c r="F394" s="168" t="s">
        <v>173</v>
      </c>
      <c r="G394" s="169">
        <v>4.88</v>
      </c>
      <c r="H394" s="170">
        <v>4.88</v>
      </c>
      <c r="I394" s="104">
        <v>443.54</v>
      </c>
      <c r="J394" s="67">
        <f>G394*I394/1000</f>
        <v>2.1644752</v>
      </c>
      <c r="K394" s="178"/>
    </row>
    <row r="395" spans="5:11">
      <c r="E395"/>
      <c r="F395" s="91"/>
      <c r="G395" s="22"/>
      <c r="H395" s="22"/>
      <c r="I395" s="62"/>
      <c r="J395" s="22"/>
      <c r="K395" s="178"/>
    </row>
    <row r="396" ht="21" spans="5:11">
      <c r="E396"/>
      <c r="F396" s="21" t="s">
        <v>175</v>
      </c>
      <c r="G396" s="22"/>
      <c r="H396" s="22"/>
      <c r="I396" s="64"/>
      <c r="J396" s="65"/>
      <c r="K396" s="178"/>
    </row>
    <row r="397" spans="5:11">
      <c r="E397"/>
      <c r="F397" s="23" t="s">
        <v>176</v>
      </c>
      <c r="G397" s="23"/>
      <c r="H397" s="23"/>
      <c r="I397" s="23"/>
      <c r="J397" s="23"/>
      <c r="K397" s="178"/>
    </row>
    <row r="398" ht="16.5" spans="5:11">
      <c r="E398"/>
      <c r="F398" s="24" t="s">
        <v>177</v>
      </c>
      <c r="G398" s="22"/>
      <c r="H398" s="22"/>
      <c r="I398" s="64"/>
      <c r="J398" s="65"/>
      <c r="K398" s="178"/>
    </row>
    <row r="399" ht="26.25" spans="5:11">
      <c r="E399"/>
      <c r="F399" s="25" t="s">
        <v>162</v>
      </c>
      <c r="G399" s="26" t="s">
        <v>163</v>
      </c>
      <c r="H399" s="27" t="s">
        <v>164</v>
      </c>
      <c r="I399" s="64"/>
      <c r="J399" s="65"/>
      <c r="K399" s="178"/>
    </row>
    <row r="400" ht="15.75" spans="5:11">
      <c r="E400"/>
      <c r="F400" s="28" t="s">
        <v>178</v>
      </c>
      <c r="G400" s="29">
        <v>0.5</v>
      </c>
      <c r="H400" s="30">
        <v>0.5</v>
      </c>
      <c r="I400" s="64" t="s">
        <v>179</v>
      </c>
      <c r="J400" s="66">
        <f>G400*I400/1000</f>
        <v>0.23</v>
      </c>
      <c r="K400" s="178"/>
    </row>
    <row r="401" ht="15.75" spans="5:11">
      <c r="E401"/>
      <c r="F401" s="28" t="s">
        <v>180</v>
      </c>
      <c r="G401" s="29">
        <v>54</v>
      </c>
      <c r="H401" s="30">
        <v>54</v>
      </c>
      <c r="I401" s="64"/>
      <c r="J401" s="65"/>
      <c r="K401" s="178"/>
    </row>
    <row r="402" spans="5:11">
      <c r="E402"/>
      <c r="F402" s="31"/>
      <c r="G402" s="32"/>
      <c r="H402" s="32"/>
      <c r="I402" s="64"/>
      <c r="J402" s="65"/>
      <c r="K402" s="178"/>
    </row>
    <row r="403" ht="18.75" spans="5:11">
      <c r="E403"/>
      <c r="F403" s="184" t="s">
        <v>181</v>
      </c>
      <c r="G403" s="22"/>
      <c r="H403" s="22"/>
      <c r="I403" s="64"/>
      <c r="J403" s="66"/>
      <c r="K403" s="176">
        <f>J407+J408+J409</f>
        <v>2.075</v>
      </c>
    </row>
    <row r="404" spans="5:11">
      <c r="E404"/>
      <c r="F404" s="23" t="s">
        <v>176</v>
      </c>
      <c r="G404" s="23"/>
      <c r="H404" s="23"/>
      <c r="I404" s="23"/>
      <c r="J404" s="23"/>
      <c r="K404" s="178"/>
    </row>
    <row r="405" ht="16.5" spans="5:11">
      <c r="E405"/>
      <c r="F405" s="24" t="s">
        <v>161</v>
      </c>
      <c r="G405" s="22"/>
      <c r="H405" s="22"/>
      <c r="I405" s="64"/>
      <c r="J405" s="65"/>
      <c r="K405" s="178"/>
    </row>
    <row r="406" ht="26.25" spans="5:11">
      <c r="E406"/>
      <c r="F406" s="25" t="s">
        <v>162</v>
      </c>
      <c r="G406" s="26" t="s">
        <v>163</v>
      </c>
      <c r="H406" s="27" t="s">
        <v>164</v>
      </c>
      <c r="I406" s="64"/>
      <c r="J406" s="65"/>
      <c r="K406" s="178"/>
    </row>
    <row r="407" ht="15.75" spans="5:11">
      <c r="E407"/>
      <c r="F407" s="28" t="s">
        <v>182</v>
      </c>
      <c r="G407" s="34" t="s">
        <v>172</v>
      </c>
      <c r="H407" s="30">
        <v>45</v>
      </c>
      <c r="I407" s="64"/>
      <c r="J407" s="66">
        <f>J400</f>
        <v>0.23</v>
      </c>
      <c r="K407" s="178"/>
    </row>
    <row r="408" ht="15.75" spans="5:11">
      <c r="E408"/>
      <c r="F408" s="28" t="s">
        <v>183</v>
      </c>
      <c r="G408" s="29">
        <v>13.5</v>
      </c>
      <c r="H408" s="30">
        <v>13.5</v>
      </c>
      <c r="I408" s="64" t="s">
        <v>184</v>
      </c>
      <c r="J408" s="66">
        <f>G408*I408/1000</f>
        <v>0.621</v>
      </c>
      <c r="K408" s="178"/>
    </row>
    <row r="409" ht="15.75" spans="5:11">
      <c r="E409"/>
      <c r="F409" s="28" t="s">
        <v>185</v>
      </c>
      <c r="G409" s="29">
        <v>7.2</v>
      </c>
      <c r="H409" s="30">
        <v>6.3</v>
      </c>
      <c r="I409" s="64" t="s">
        <v>243</v>
      </c>
      <c r="J409" s="66">
        <f>G409*I409/1000</f>
        <v>1.224</v>
      </c>
      <c r="K409" s="178"/>
    </row>
    <row r="410" ht="15.75" spans="5:11">
      <c r="E410"/>
      <c r="F410" s="28" t="s">
        <v>180</v>
      </c>
      <c r="G410" s="29">
        <v>135</v>
      </c>
      <c r="H410" s="30">
        <v>135</v>
      </c>
      <c r="I410" s="64"/>
      <c r="J410" s="65"/>
      <c r="K410" s="178"/>
    </row>
    <row r="411" spans="5:11">
      <c r="E411"/>
      <c r="F411" s="20"/>
      <c r="I411" s="57"/>
      <c r="K411" s="178"/>
    </row>
    <row r="412" ht="18.75" spans="5:11">
      <c r="E412"/>
      <c r="F412" s="185" t="s">
        <v>201</v>
      </c>
      <c r="J412" s="68"/>
      <c r="K412" s="176">
        <f>J423+J425</f>
        <v>7.39</v>
      </c>
    </row>
    <row r="413" spans="5:11">
      <c r="E413"/>
      <c r="F413" s="186" t="s">
        <v>154</v>
      </c>
      <c r="J413" s="68"/>
      <c r="K413" s="178"/>
    </row>
    <row r="414" spans="5:11">
      <c r="E414"/>
      <c r="F414" s="186"/>
      <c r="I414" s="132"/>
      <c r="J414" s="68"/>
      <c r="K414" s="178"/>
    </row>
    <row r="415" spans="5:11">
      <c r="E415"/>
      <c r="F415" s="187" t="s">
        <v>155</v>
      </c>
      <c r="I415" s="132"/>
      <c r="J415" s="68"/>
      <c r="K415" s="178"/>
    </row>
    <row r="416" spans="5:11">
      <c r="E416"/>
      <c r="F416" s="188" t="s">
        <v>156</v>
      </c>
      <c r="I416" s="132"/>
      <c r="J416" s="68"/>
      <c r="K416" s="178"/>
    </row>
    <row r="417" spans="5:11">
      <c r="E417"/>
      <c r="F417" s="188" t="s">
        <v>157</v>
      </c>
      <c r="I417" s="132"/>
      <c r="J417" s="68"/>
      <c r="K417" s="178"/>
    </row>
    <row r="418" ht="15.75" spans="5:11">
      <c r="E418"/>
      <c r="F418" s="189"/>
      <c r="I418" s="132"/>
      <c r="J418" s="68"/>
      <c r="K418" s="178"/>
    </row>
    <row r="419" hidden="1" spans="5:11">
      <c r="E419"/>
      <c r="F419" s="190" t="s">
        <v>227</v>
      </c>
      <c r="I419" s="132"/>
      <c r="J419" s="68"/>
      <c r="K419" s="178"/>
    </row>
    <row r="420" hidden="1" spans="5:11">
      <c r="E420"/>
      <c r="F420" s="191" t="s">
        <v>228</v>
      </c>
      <c r="I420" s="132"/>
      <c r="J420" s="68"/>
      <c r="K420" s="178"/>
    </row>
    <row r="421" ht="48" hidden="1" spans="5:11">
      <c r="E421"/>
      <c r="F421" s="192" t="s">
        <v>177</v>
      </c>
      <c r="I421" s="132"/>
      <c r="J421" s="68"/>
      <c r="K421" s="178"/>
    </row>
    <row r="422" ht="15.75" spans="5:11">
      <c r="E422"/>
      <c r="F422" s="108" t="s">
        <v>162</v>
      </c>
      <c r="G422" s="193" t="s">
        <v>163</v>
      </c>
      <c r="H422" s="194" t="s">
        <v>164</v>
      </c>
      <c r="I422" s="132"/>
      <c r="J422" s="68"/>
      <c r="K422" s="178"/>
    </row>
    <row r="423" ht="15.75" spans="5:11">
      <c r="E423"/>
      <c r="F423" s="111" t="s">
        <v>173</v>
      </c>
      <c r="G423" s="195">
        <v>12.5</v>
      </c>
      <c r="H423" s="196">
        <v>12.5</v>
      </c>
      <c r="I423" s="132">
        <v>443.54</v>
      </c>
      <c r="J423" s="68">
        <f>G423*I423/1000</f>
        <v>5.54425</v>
      </c>
      <c r="K423" s="178"/>
    </row>
    <row r="424" ht="15.75" spans="5:11">
      <c r="E424"/>
      <c r="F424" s="111" t="s">
        <v>202</v>
      </c>
      <c r="G424" s="195">
        <v>12.5</v>
      </c>
      <c r="H424" s="196">
        <v>12.5</v>
      </c>
      <c r="I424" s="132"/>
      <c r="J424" s="68"/>
      <c r="K424" s="178"/>
    </row>
    <row r="425" ht="15.75" spans="5:11">
      <c r="E425"/>
      <c r="F425" s="111" t="s">
        <v>203</v>
      </c>
      <c r="G425" s="195">
        <v>37.5</v>
      </c>
      <c r="H425" s="195">
        <v>37.5</v>
      </c>
      <c r="I425" s="64" t="s">
        <v>204</v>
      </c>
      <c r="J425" s="68">
        <f>G425*I425/1000</f>
        <v>1.84575</v>
      </c>
      <c r="K425" s="178"/>
    </row>
    <row r="426" ht="15.75" spans="5:11">
      <c r="E426"/>
      <c r="F426" s="111" t="s">
        <v>205</v>
      </c>
      <c r="G426" s="195">
        <v>37.5</v>
      </c>
      <c r="H426" s="195">
        <v>37.5</v>
      </c>
      <c r="I426" s="132"/>
      <c r="J426" s="68"/>
      <c r="K426" s="178"/>
    </row>
    <row r="427" spans="5:11">
      <c r="E427"/>
      <c r="K427" s="198"/>
    </row>
    <row r="428" ht="17.25" spans="5:11">
      <c r="E428"/>
      <c r="F428" s="114" t="s">
        <v>283</v>
      </c>
      <c r="G428" s="115"/>
      <c r="H428" s="115"/>
      <c r="K428" s="69">
        <f>J433+J434</f>
        <v>13.1652</v>
      </c>
    </row>
    <row r="429" spans="5:8">
      <c r="E429"/>
      <c r="F429" s="116"/>
      <c r="G429" s="115"/>
      <c r="H429" s="115"/>
    </row>
    <row r="430" ht="15.75" spans="5:8">
      <c r="E430"/>
      <c r="F430" s="117"/>
      <c r="G430" s="118" t="s">
        <v>284</v>
      </c>
      <c r="H430" s="118"/>
    </row>
    <row r="431" ht="15.75" spans="5:8">
      <c r="E431"/>
      <c r="F431" s="119"/>
      <c r="G431" s="118" t="s">
        <v>285</v>
      </c>
      <c r="H431" s="118"/>
    </row>
    <row r="432" ht="31.5" spans="5:8">
      <c r="E432"/>
      <c r="F432" s="117" t="s">
        <v>286</v>
      </c>
      <c r="G432" s="120" t="s">
        <v>163</v>
      </c>
      <c r="H432" s="120" t="s">
        <v>164</v>
      </c>
    </row>
    <row r="433" ht="16.5" spans="5:10">
      <c r="E433"/>
      <c r="F433" s="117" t="s">
        <v>287</v>
      </c>
      <c r="G433" s="121">
        <v>70.8</v>
      </c>
      <c r="H433" s="121">
        <v>60</v>
      </c>
      <c r="I433">
        <v>128</v>
      </c>
      <c r="J433">
        <f>G433*I433/1000</f>
        <v>9.0624</v>
      </c>
    </row>
    <row r="434" ht="16.5" spans="5:10">
      <c r="E434"/>
      <c r="F434" s="117" t="s">
        <v>288</v>
      </c>
      <c r="G434" s="121">
        <v>63.12</v>
      </c>
      <c r="H434" s="121">
        <v>60</v>
      </c>
      <c r="I434">
        <v>65</v>
      </c>
      <c r="J434">
        <f>G434*I434/1000</f>
        <v>4.1028</v>
      </c>
    </row>
    <row r="435" ht="16.5" spans="5:8">
      <c r="E435"/>
      <c r="F435" s="117" t="s">
        <v>289</v>
      </c>
      <c r="G435" s="122"/>
      <c r="H435" s="121">
        <v>120</v>
      </c>
    </row>
    <row r="436" spans="5:11">
      <c r="E436"/>
      <c r="K436" s="198"/>
    </row>
    <row r="437" ht="26.25" spans="5:11">
      <c r="E437"/>
      <c r="F437" s="41" t="s">
        <v>356</v>
      </c>
      <c r="K437" s="199">
        <f>J439+J440+J442+J443+J444+J445+J446+J447</f>
        <v>3.26655</v>
      </c>
    </row>
    <row r="438" ht="15.75" spans="5:11">
      <c r="E438"/>
      <c r="F438" s="43" t="s">
        <v>162</v>
      </c>
      <c r="G438" s="44" t="s">
        <v>163</v>
      </c>
      <c r="H438" s="45" t="s">
        <v>164</v>
      </c>
      <c r="K438" s="198"/>
    </row>
    <row r="439" ht="15.75" spans="5:11">
      <c r="E439"/>
      <c r="F439" s="46" t="s">
        <v>357</v>
      </c>
      <c r="G439" s="47">
        <v>50</v>
      </c>
      <c r="H439" s="48">
        <v>40</v>
      </c>
      <c r="I439">
        <v>12</v>
      </c>
      <c r="J439">
        <f>G439*I439/1000</f>
        <v>0.6</v>
      </c>
      <c r="K439" s="198"/>
    </row>
    <row r="440" ht="15.75" spans="5:11">
      <c r="E440"/>
      <c r="F440" s="46" t="s">
        <v>290</v>
      </c>
      <c r="G440" s="47">
        <v>25</v>
      </c>
      <c r="H440" s="48">
        <v>20</v>
      </c>
      <c r="I440">
        <v>14</v>
      </c>
      <c r="J440">
        <f t="shared" ref="J440:J447" si="9">G440*I440/1000</f>
        <v>0.35</v>
      </c>
      <c r="K440" s="198"/>
    </row>
    <row r="441" ht="30.75" hidden="1" spans="5:11">
      <c r="E441"/>
      <c r="F441" s="46" t="s">
        <v>358</v>
      </c>
      <c r="G441" s="47">
        <v>21.5</v>
      </c>
      <c r="H441" s="48">
        <v>15</v>
      </c>
      <c r="J441">
        <f t="shared" si="9"/>
        <v>0</v>
      </c>
      <c r="K441" s="198"/>
    </row>
    <row r="442" ht="15.75" spans="5:11">
      <c r="E442"/>
      <c r="F442" s="46" t="s">
        <v>252</v>
      </c>
      <c r="G442" s="47">
        <v>26.8</v>
      </c>
      <c r="H442" s="48">
        <v>20</v>
      </c>
      <c r="I442">
        <v>13</v>
      </c>
      <c r="J442">
        <f t="shared" si="9"/>
        <v>0.3484</v>
      </c>
      <c r="K442" s="198"/>
    </row>
    <row r="443" ht="15.75" spans="5:11">
      <c r="E443"/>
      <c r="F443" s="46" t="s">
        <v>258</v>
      </c>
      <c r="G443" s="47">
        <v>15.8</v>
      </c>
      <c r="H443" s="48">
        <v>12.5</v>
      </c>
      <c r="I443">
        <v>16</v>
      </c>
      <c r="J443">
        <f t="shared" si="9"/>
        <v>0.2528</v>
      </c>
      <c r="K443" s="198"/>
    </row>
    <row r="444" ht="15.75" spans="5:11">
      <c r="E444"/>
      <c r="F444" s="46" t="s">
        <v>259</v>
      </c>
      <c r="G444" s="47">
        <v>12</v>
      </c>
      <c r="H444" s="48">
        <v>10</v>
      </c>
      <c r="I444">
        <v>16</v>
      </c>
      <c r="J444">
        <f t="shared" si="9"/>
        <v>0.192</v>
      </c>
      <c r="K444" s="198"/>
    </row>
    <row r="445" ht="15.75" spans="5:11">
      <c r="E445"/>
      <c r="F445" s="46" t="s">
        <v>249</v>
      </c>
      <c r="G445" s="47">
        <v>5</v>
      </c>
      <c r="H445" s="48">
        <v>5</v>
      </c>
      <c r="I445">
        <v>101.67</v>
      </c>
      <c r="J445">
        <f t="shared" si="9"/>
        <v>0.50835</v>
      </c>
      <c r="K445" s="198"/>
    </row>
    <row r="446" ht="15.75" spans="5:11">
      <c r="E446"/>
      <c r="F446" s="46" t="s">
        <v>183</v>
      </c>
      <c r="G446" s="47">
        <v>2.5</v>
      </c>
      <c r="H446" s="48">
        <v>2.5</v>
      </c>
      <c r="I446">
        <v>46</v>
      </c>
      <c r="J446">
        <f t="shared" si="9"/>
        <v>0.115</v>
      </c>
      <c r="K446" s="198"/>
    </row>
    <row r="447" ht="15.75" spans="5:11">
      <c r="E447"/>
      <c r="F447" s="46" t="s">
        <v>291</v>
      </c>
      <c r="G447" s="47">
        <v>7.5</v>
      </c>
      <c r="H447" s="48">
        <v>7.5</v>
      </c>
      <c r="I447">
        <v>120</v>
      </c>
      <c r="J447">
        <f t="shared" si="9"/>
        <v>0.9</v>
      </c>
      <c r="K447" s="198"/>
    </row>
    <row r="448" ht="15.75" spans="5:11">
      <c r="E448"/>
      <c r="F448" s="46" t="s">
        <v>180</v>
      </c>
      <c r="G448" s="47">
        <v>200</v>
      </c>
      <c r="H448" s="48">
        <v>200</v>
      </c>
      <c r="K448" s="198"/>
    </row>
    <row r="449" ht="15.75" spans="5:11">
      <c r="E449"/>
      <c r="F449" s="46" t="s">
        <v>292</v>
      </c>
      <c r="G449" s="47">
        <v>200</v>
      </c>
      <c r="H449" s="48">
        <v>200</v>
      </c>
      <c r="K449" s="198"/>
    </row>
    <row r="450" spans="5:11">
      <c r="E450"/>
      <c r="K450" s="198"/>
    </row>
    <row r="451" ht="26.25" spans="5:11">
      <c r="E451"/>
      <c r="F451" s="41" t="s">
        <v>265</v>
      </c>
      <c r="K451" s="199">
        <f>J453+J456</f>
        <v>8.279982</v>
      </c>
    </row>
    <row r="452" ht="15.75" spans="5:11">
      <c r="E452"/>
      <c r="F452" s="43" t="s">
        <v>162</v>
      </c>
      <c r="G452" s="44" t="s">
        <v>163</v>
      </c>
      <c r="H452" s="45" t="s">
        <v>164</v>
      </c>
      <c r="K452" s="198"/>
    </row>
    <row r="453" ht="15.75" spans="5:11">
      <c r="E453"/>
      <c r="F453" s="46" t="s">
        <v>268</v>
      </c>
      <c r="G453" s="47">
        <v>82.8</v>
      </c>
      <c r="H453" s="48">
        <v>82.8</v>
      </c>
      <c r="I453">
        <v>56.61</v>
      </c>
      <c r="J453">
        <f t="shared" ref="J453" si="10">G453*I453/1000</f>
        <v>4.687308</v>
      </c>
      <c r="K453" s="198"/>
    </row>
    <row r="454" ht="15.75" spans="5:11">
      <c r="E454"/>
      <c r="F454" s="46" t="s">
        <v>180</v>
      </c>
      <c r="G454" s="47">
        <v>122</v>
      </c>
      <c r="H454" s="48">
        <v>122</v>
      </c>
      <c r="K454" s="198"/>
    </row>
    <row r="455" ht="15.75" spans="5:11">
      <c r="E455"/>
      <c r="F455" s="72" t="s">
        <v>269</v>
      </c>
      <c r="G455" s="49" t="s">
        <v>172</v>
      </c>
      <c r="H455" s="73">
        <v>173</v>
      </c>
      <c r="K455" s="198"/>
    </row>
    <row r="456" ht="15.75" spans="5:11">
      <c r="E456"/>
      <c r="F456" s="46" t="s">
        <v>173</v>
      </c>
      <c r="G456" s="47">
        <v>8.1</v>
      </c>
      <c r="H456" s="48">
        <v>8.1</v>
      </c>
      <c r="I456">
        <v>443.54</v>
      </c>
      <c r="J456">
        <f t="shared" ref="J456" si="11">G456*I456/1000</f>
        <v>3.592674</v>
      </c>
      <c r="K456" s="198"/>
    </row>
    <row r="457" spans="5:11">
      <c r="E457"/>
      <c r="K457" s="198"/>
    </row>
    <row r="458" ht="28.5" spans="5:11">
      <c r="E458"/>
      <c r="F458" s="133" t="s">
        <v>359</v>
      </c>
      <c r="K458" s="199">
        <f>J472+J476+J477+J478+J479+J480</f>
        <v>27.24735</v>
      </c>
    </row>
    <row r="459" hidden="1" spans="5:11">
      <c r="E459"/>
      <c r="F459" s="134" t="s">
        <v>154</v>
      </c>
      <c r="K459" s="198"/>
    </row>
    <row r="460" hidden="1" spans="5:11">
      <c r="E460"/>
      <c r="K460" s="198"/>
    </row>
    <row r="461" hidden="1" spans="5:11">
      <c r="E461"/>
      <c r="F461" s="71" t="s">
        <v>155</v>
      </c>
      <c r="K461" s="198"/>
    </row>
    <row r="462" hidden="1" spans="5:11">
      <c r="E462"/>
      <c r="F462" s="75" t="s">
        <v>156</v>
      </c>
      <c r="K462" s="198"/>
    </row>
    <row r="463" hidden="1" spans="5:11">
      <c r="E463"/>
      <c r="F463" s="75" t="s">
        <v>157</v>
      </c>
      <c r="K463" s="198"/>
    </row>
    <row r="464" hidden="1" spans="5:11">
      <c r="E464"/>
      <c r="F464" s="144"/>
      <c r="K464" s="198"/>
    </row>
    <row r="465" hidden="1" spans="5:11">
      <c r="E465"/>
      <c r="F465" s="134" t="s">
        <v>360</v>
      </c>
      <c r="K465" s="198"/>
    </row>
    <row r="466" spans="5:11">
      <c r="E466"/>
      <c r="F466" s="134" t="s">
        <v>361</v>
      </c>
      <c r="K466" s="198"/>
    </row>
    <row r="467" ht="15.75" spans="5:11">
      <c r="E467"/>
      <c r="F467" s="135" t="s">
        <v>272</v>
      </c>
      <c r="K467" s="198"/>
    </row>
    <row r="468" ht="27.75" spans="5:11">
      <c r="E468"/>
      <c r="F468" s="77" t="s">
        <v>162</v>
      </c>
      <c r="G468" s="12" t="s">
        <v>163</v>
      </c>
      <c r="H468" s="13" t="s">
        <v>164</v>
      </c>
      <c r="K468" s="198"/>
    </row>
    <row r="469" ht="30.75" hidden="1" spans="5:11">
      <c r="E469"/>
      <c r="F469" s="46" t="s">
        <v>362</v>
      </c>
      <c r="G469" s="15">
        <v>113</v>
      </c>
      <c r="H469" s="16">
        <v>83</v>
      </c>
      <c r="K469" s="198"/>
    </row>
    <row r="470" ht="30.75" hidden="1" spans="5:11">
      <c r="E470"/>
      <c r="F470" s="46" t="s">
        <v>363</v>
      </c>
      <c r="G470" s="15">
        <v>113</v>
      </c>
      <c r="H470" s="16">
        <v>83</v>
      </c>
      <c r="K470" s="198"/>
    </row>
    <row r="471" ht="30.75" hidden="1" spans="5:11">
      <c r="E471"/>
      <c r="F471" s="46" t="s">
        <v>364</v>
      </c>
      <c r="G471" s="15">
        <v>113</v>
      </c>
      <c r="H471" s="16">
        <v>83</v>
      </c>
      <c r="K471" s="198"/>
    </row>
    <row r="472" ht="15.75" spans="5:11">
      <c r="E472"/>
      <c r="F472" s="46" t="s">
        <v>342</v>
      </c>
      <c r="G472" s="15">
        <v>87</v>
      </c>
      <c r="H472" s="16">
        <v>74</v>
      </c>
      <c r="I472">
        <v>295</v>
      </c>
      <c r="J472">
        <f>G472*I472/1000</f>
        <v>25.665</v>
      </c>
      <c r="K472" s="198"/>
    </row>
    <row r="473" ht="30.75" spans="5:11">
      <c r="E473"/>
      <c r="F473" s="46" t="s">
        <v>343</v>
      </c>
      <c r="G473" s="15">
        <v>87</v>
      </c>
      <c r="H473" s="16">
        <v>74</v>
      </c>
      <c r="J473">
        <f t="shared" ref="J473:J480" si="12">G473*I473/1000</f>
        <v>0</v>
      </c>
      <c r="K473" s="198"/>
    </row>
    <row r="474" ht="15.75" hidden="1" spans="5:11">
      <c r="E474"/>
      <c r="F474" s="46" t="s">
        <v>365</v>
      </c>
      <c r="G474" s="15">
        <v>110</v>
      </c>
      <c r="H474" s="16">
        <v>79</v>
      </c>
      <c r="J474">
        <f t="shared" si="12"/>
        <v>0</v>
      </c>
      <c r="K474" s="198"/>
    </row>
    <row r="475" ht="15.75" hidden="1" spans="5:11">
      <c r="E475"/>
      <c r="F475" s="46" t="s">
        <v>366</v>
      </c>
      <c r="G475" s="15">
        <v>110</v>
      </c>
      <c r="H475" s="16">
        <v>79</v>
      </c>
      <c r="J475">
        <f t="shared" si="12"/>
        <v>0</v>
      </c>
      <c r="K475" s="198"/>
    </row>
    <row r="476" ht="15.75" spans="5:11">
      <c r="E476"/>
      <c r="F476" s="46" t="s">
        <v>258</v>
      </c>
      <c r="G476" s="15">
        <v>5</v>
      </c>
      <c r="H476" s="16">
        <v>4</v>
      </c>
      <c r="I476">
        <v>16</v>
      </c>
      <c r="J476">
        <f t="shared" si="12"/>
        <v>0.08</v>
      </c>
      <c r="K476" s="198"/>
    </row>
    <row r="477" ht="15.75" spans="5:11">
      <c r="E477"/>
      <c r="F477" s="46" t="s">
        <v>259</v>
      </c>
      <c r="G477" s="15">
        <v>5</v>
      </c>
      <c r="H477" s="16">
        <v>4</v>
      </c>
      <c r="I477">
        <v>16</v>
      </c>
      <c r="J477">
        <f t="shared" si="12"/>
        <v>0.08</v>
      </c>
      <c r="K477" s="198"/>
    </row>
    <row r="478" ht="15.75" spans="5:11">
      <c r="E478"/>
      <c r="F478" s="46" t="s">
        <v>249</v>
      </c>
      <c r="G478" s="15">
        <v>5</v>
      </c>
      <c r="H478" s="16">
        <v>5</v>
      </c>
      <c r="I478">
        <v>101.67</v>
      </c>
      <c r="J478">
        <f t="shared" si="12"/>
        <v>0.50835</v>
      </c>
      <c r="K478" s="198"/>
    </row>
    <row r="479" ht="15.75" spans="5:11">
      <c r="E479"/>
      <c r="F479" s="46" t="s">
        <v>291</v>
      </c>
      <c r="G479" s="15">
        <v>7</v>
      </c>
      <c r="H479" s="16">
        <v>7</v>
      </c>
      <c r="I479">
        <v>120</v>
      </c>
      <c r="J479">
        <f t="shared" si="12"/>
        <v>0.84</v>
      </c>
      <c r="K479" s="198"/>
    </row>
    <row r="480" ht="15.75" spans="5:11">
      <c r="E480"/>
      <c r="F480" s="46" t="s">
        <v>196</v>
      </c>
      <c r="G480" s="15">
        <v>2</v>
      </c>
      <c r="H480" s="16">
        <v>2</v>
      </c>
      <c r="I480">
        <v>37</v>
      </c>
      <c r="J480">
        <f t="shared" si="12"/>
        <v>0.074</v>
      </c>
      <c r="K480" s="198"/>
    </row>
    <row r="481" ht="15.75" spans="5:11">
      <c r="E481"/>
      <c r="F481" s="78" t="s">
        <v>367</v>
      </c>
      <c r="G481" s="18" t="s">
        <v>172</v>
      </c>
      <c r="H481" s="19">
        <v>50</v>
      </c>
      <c r="K481" s="198"/>
    </row>
    <row r="482" ht="15.75" spans="5:11">
      <c r="E482"/>
      <c r="F482" s="78" t="s">
        <v>368</v>
      </c>
      <c r="G482" s="18" t="s">
        <v>172</v>
      </c>
      <c r="H482" s="19">
        <v>50</v>
      </c>
      <c r="K482" s="198"/>
    </row>
    <row r="483" spans="5:11">
      <c r="E483"/>
      <c r="K483" s="198"/>
    </row>
    <row r="484" ht="21" spans="5:11">
      <c r="E484"/>
      <c r="F484" s="89" t="s">
        <v>175</v>
      </c>
      <c r="G484" s="22"/>
      <c r="H484" s="22"/>
      <c r="I484" s="106"/>
      <c r="J484" s="66"/>
      <c r="K484" s="176">
        <f>J491+J493</f>
        <v>0.851</v>
      </c>
    </row>
    <row r="485" spans="5:11">
      <c r="E485"/>
      <c r="F485" s="90" t="s">
        <v>191</v>
      </c>
      <c r="G485" s="22"/>
      <c r="H485" s="22"/>
      <c r="I485" s="106"/>
      <c r="J485" s="65"/>
      <c r="K485" s="177"/>
    </row>
    <row r="486" spans="5:11">
      <c r="E486"/>
      <c r="F486" s="91"/>
      <c r="G486" s="22"/>
      <c r="H486" s="22"/>
      <c r="I486" s="106"/>
      <c r="J486" s="65"/>
      <c r="K486" s="177"/>
    </row>
    <row r="487" spans="5:11">
      <c r="E487"/>
      <c r="F487" s="92" t="s">
        <v>192</v>
      </c>
      <c r="G487" s="22"/>
      <c r="H487" s="22"/>
      <c r="I487" s="106"/>
      <c r="J487" s="65"/>
      <c r="K487" s="177"/>
    </row>
    <row r="488" spans="5:11">
      <c r="E488"/>
      <c r="F488" s="93" t="s">
        <v>200</v>
      </c>
      <c r="G488" s="22"/>
      <c r="H488" s="22"/>
      <c r="I488" s="106"/>
      <c r="J488" s="65"/>
      <c r="K488" s="177"/>
    </row>
    <row r="489" ht="15.75" spans="5:11">
      <c r="E489"/>
      <c r="F489" s="24" t="s">
        <v>177</v>
      </c>
      <c r="G489" s="22"/>
      <c r="H489" s="22"/>
      <c r="I489" s="106"/>
      <c r="J489" s="65"/>
      <c r="K489" s="177"/>
    </row>
    <row r="490" ht="25.5" spans="5:11">
      <c r="E490"/>
      <c r="F490" s="94" t="s">
        <v>162</v>
      </c>
      <c r="G490" s="95" t="s">
        <v>163</v>
      </c>
      <c r="H490" s="95" t="s">
        <v>164</v>
      </c>
      <c r="I490" s="106"/>
      <c r="J490" s="65"/>
      <c r="K490" s="177"/>
    </row>
    <row r="491" spans="5:11">
      <c r="E491"/>
      <c r="F491" s="96" t="s">
        <v>178</v>
      </c>
      <c r="G491" s="97">
        <v>0.5</v>
      </c>
      <c r="H491" s="97">
        <v>0.5</v>
      </c>
      <c r="I491" s="106" t="s">
        <v>179</v>
      </c>
      <c r="J491" s="68">
        <f>G491*I491/1000</f>
        <v>0.23</v>
      </c>
      <c r="K491" s="177"/>
    </row>
    <row r="492" spans="5:11">
      <c r="E492"/>
      <c r="F492" s="96" t="s">
        <v>180</v>
      </c>
      <c r="G492" s="97">
        <v>54</v>
      </c>
      <c r="H492" s="97">
        <v>54</v>
      </c>
      <c r="I492" s="106"/>
      <c r="J492" s="68"/>
      <c r="K492" s="177"/>
    </row>
    <row r="493" spans="5:11">
      <c r="E493"/>
      <c r="F493" s="96" t="s">
        <v>183</v>
      </c>
      <c r="G493" s="97">
        <v>13.5</v>
      </c>
      <c r="H493" s="97">
        <v>13.5</v>
      </c>
      <c r="I493" s="106" t="s">
        <v>184</v>
      </c>
      <c r="J493" s="68">
        <f>G493*I493/1000</f>
        <v>0.621</v>
      </c>
      <c r="K493" s="177"/>
    </row>
    <row r="494" spans="5:11">
      <c r="E494"/>
      <c r="F494" s="96" t="s">
        <v>180</v>
      </c>
      <c r="G494" s="97">
        <v>135</v>
      </c>
      <c r="H494" s="97">
        <v>135</v>
      </c>
      <c r="I494" s="106"/>
      <c r="J494" s="68"/>
      <c r="K494" s="177"/>
    </row>
    <row r="495" ht="15.75" spans="5:11">
      <c r="E495"/>
      <c r="F495" s="96"/>
      <c r="G495" s="97"/>
      <c r="H495" s="97"/>
      <c r="I495" s="106"/>
      <c r="J495" s="68"/>
      <c r="K495" s="177"/>
    </row>
    <row r="496" ht="15.75" spans="6:11">
      <c r="F496" s="111"/>
      <c r="G496" s="179"/>
      <c r="H496" s="179"/>
      <c r="I496" s="64"/>
      <c r="J496" s="68"/>
      <c r="K496" s="177"/>
    </row>
    <row r="497" ht="15.75" spans="6:11">
      <c r="F497" s="111"/>
      <c r="G497" s="179"/>
      <c r="H497" s="179"/>
      <c r="I497" s="132"/>
      <c r="J497" s="68"/>
      <c r="K497" s="177"/>
    </row>
    <row r="498" spans="6:11">
      <c r="F498" s="4" t="s">
        <v>32</v>
      </c>
      <c r="G498">
        <v>80</v>
      </c>
      <c r="I498">
        <v>29.72</v>
      </c>
      <c r="K498" s="69">
        <f>G498*I498/1000</f>
        <v>2.3776</v>
      </c>
    </row>
    <row r="500" spans="6:11">
      <c r="F500" s="4" t="s">
        <v>369</v>
      </c>
      <c r="G500">
        <v>250</v>
      </c>
      <c r="I500">
        <v>110</v>
      </c>
      <c r="K500" s="69">
        <f>G500*I500/1000</f>
        <v>27.5</v>
      </c>
    </row>
    <row r="501" spans="11:11">
      <c r="K501" s="69">
        <f>G501*I501/1000</f>
        <v>0</v>
      </c>
    </row>
    <row r="502" s="3" customFormat="1" spans="5:11">
      <c r="E502" s="159"/>
      <c r="F502" s="159" t="s">
        <v>370</v>
      </c>
      <c r="K502" s="143">
        <f>K511+K523+K526+K539+K541+K558+K567+K597+K609+K611</f>
        <v>131.7857084</v>
      </c>
    </row>
    <row r="504" ht="29.25" spans="6:11">
      <c r="F504" s="9" t="s">
        <v>230</v>
      </c>
      <c r="I504" s="57"/>
      <c r="K504" s="58"/>
    </row>
    <row r="505" spans="6:11">
      <c r="F505" s="82" t="s">
        <v>154</v>
      </c>
      <c r="I505" s="57"/>
      <c r="K505" s="58"/>
    </row>
    <row r="506" spans="6:11">
      <c r="F506" s="20"/>
      <c r="I506" s="57"/>
      <c r="K506" s="58"/>
    </row>
    <row r="507" spans="6:11">
      <c r="F507" s="83" t="s">
        <v>155</v>
      </c>
      <c r="I507" s="57"/>
      <c r="K507" s="58"/>
    </row>
    <row r="508" spans="6:11">
      <c r="F508" s="84" t="s">
        <v>156</v>
      </c>
      <c r="I508" s="57"/>
      <c r="K508" s="58"/>
    </row>
    <row r="509" spans="6:11">
      <c r="F509" s="84" t="s">
        <v>157</v>
      </c>
      <c r="I509" s="57"/>
      <c r="K509" s="58"/>
    </row>
    <row r="510" spans="6:11">
      <c r="F510" s="82" t="s">
        <v>231</v>
      </c>
      <c r="I510" s="57"/>
      <c r="K510" s="58"/>
    </row>
    <row r="511" ht="16.5" spans="6:11">
      <c r="F511" s="10" t="s">
        <v>161</v>
      </c>
      <c r="I511" s="57"/>
      <c r="J511" s="53"/>
      <c r="K511" s="61">
        <f>J513+J514+J515+J516+J517+J518+J519+J520+J521</f>
        <v>48.1329456</v>
      </c>
    </row>
    <row r="512" ht="27.75" spans="5:11">
      <c r="E512"/>
      <c r="F512" s="11" t="s">
        <v>162</v>
      </c>
      <c r="G512" s="12" t="s">
        <v>163</v>
      </c>
      <c r="H512" s="13" t="s">
        <v>164</v>
      </c>
      <c r="I512" s="99" t="s">
        <v>165</v>
      </c>
      <c r="J512" s="100" t="s">
        <v>166</v>
      </c>
      <c r="K512" s="58"/>
    </row>
    <row r="513" ht="15.75" spans="5:11">
      <c r="E513"/>
      <c r="F513" s="85" t="s">
        <v>193</v>
      </c>
      <c r="G513" s="15">
        <v>188</v>
      </c>
      <c r="H513" s="16">
        <v>186</v>
      </c>
      <c r="I513" s="101">
        <v>206.51</v>
      </c>
      <c r="J513" s="102">
        <f>I513*G513/1000</f>
        <v>38.82388</v>
      </c>
      <c r="K513" s="58"/>
    </row>
    <row r="514" ht="15.75" spans="5:11">
      <c r="E514"/>
      <c r="F514" s="85" t="s">
        <v>194</v>
      </c>
      <c r="G514" s="15">
        <v>12.9</v>
      </c>
      <c r="H514" s="16">
        <v>12.9</v>
      </c>
      <c r="I514" s="103">
        <v>31.17</v>
      </c>
      <c r="J514" s="102">
        <f t="shared" ref="J514:J516" si="13">I514*G514/1000</f>
        <v>0.402093</v>
      </c>
      <c r="K514" s="58"/>
    </row>
    <row r="515" ht="15.75" spans="5:11">
      <c r="E515"/>
      <c r="F515" s="85" t="s">
        <v>180</v>
      </c>
      <c r="G515" s="15">
        <v>48</v>
      </c>
      <c r="H515" s="16">
        <v>48</v>
      </c>
      <c r="I515" s="62"/>
      <c r="J515" s="102">
        <f t="shared" si="13"/>
        <v>0</v>
      </c>
      <c r="K515" s="58"/>
    </row>
    <row r="516" ht="30.75" spans="5:11">
      <c r="E516"/>
      <c r="F516" s="85" t="s">
        <v>232</v>
      </c>
      <c r="G516" s="15">
        <v>48</v>
      </c>
      <c r="H516" s="16">
        <v>48</v>
      </c>
      <c r="I516" s="104">
        <v>45</v>
      </c>
      <c r="J516" s="102">
        <f t="shared" si="13"/>
        <v>2.16</v>
      </c>
      <c r="K516" s="58"/>
    </row>
    <row r="517" ht="15.75" spans="5:11">
      <c r="E517"/>
      <c r="F517" s="85" t="s">
        <v>167</v>
      </c>
      <c r="G517" s="15">
        <v>6</v>
      </c>
      <c r="H517" s="16">
        <v>6</v>
      </c>
      <c r="I517" s="104">
        <v>5.2</v>
      </c>
      <c r="J517" s="102">
        <f>G517/40*I517</f>
        <v>0.78</v>
      </c>
      <c r="K517" s="58"/>
    </row>
    <row r="518" ht="15.75" spans="5:11">
      <c r="E518"/>
      <c r="F518" s="85" t="s">
        <v>183</v>
      </c>
      <c r="G518" s="15">
        <v>12.9</v>
      </c>
      <c r="H518" s="16">
        <v>12.9</v>
      </c>
      <c r="I518" s="104">
        <v>46</v>
      </c>
      <c r="J518" s="102">
        <f t="shared" ref="J518" si="14">I518*G518/1000</f>
        <v>0.5934</v>
      </c>
      <c r="K518" s="58"/>
    </row>
    <row r="519" ht="15.75" spans="5:11">
      <c r="E519"/>
      <c r="F519" s="85" t="s">
        <v>233</v>
      </c>
      <c r="G519" s="15">
        <v>6.94</v>
      </c>
      <c r="H519" s="16">
        <v>6.94</v>
      </c>
      <c r="I519" s="104">
        <v>135.75</v>
      </c>
      <c r="J519" s="102">
        <f t="shared" ref="J519:J521" si="15">I519*G519/1000</f>
        <v>0.942105</v>
      </c>
      <c r="K519" s="58"/>
    </row>
    <row r="520" ht="15.75" spans="5:11">
      <c r="E520"/>
      <c r="F520" s="85" t="s">
        <v>234</v>
      </c>
      <c r="G520" s="15">
        <v>6.94</v>
      </c>
      <c r="H520" s="16">
        <v>6.94</v>
      </c>
      <c r="I520" s="104">
        <v>195</v>
      </c>
      <c r="J520" s="67">
        <f t="shared" si="15"/>
        <v>1.3533</v>
      </c>
      <c r="K520" s="58"/>
    </row>
    <row r="521" ht="15.75" spans="5:11">
      <c r="E521"/>
      <c r="F521" s="85" t="s">
        <v>173</v>
      </c>
      <c r="G521" s="15">
        <v>6.94</v>
      </c>
      <c r="H521" s="16">
        <v>6.94</v>
      </c>
      <c r="I521" s="62">
        <v>443.54</v>
      </c>
      <c r="J521" s="67">
        <f t="shared" si="15"/>
        <v>3.0781676</v>
      </c>
      <c r="K521" s="58"/>
    </row>
    <row r="522" spans="5:11">
      <c r="E522"/>
      <c r="F522" s="20"/>
      <c r="I522" s="57"/>
      <c r="K522" s="58"/>
    </row>
    <row r="523" spans="5:11">
      <c r="E523"/>
      <c r="F523" s="86" t="s">
        <v>199</v>
      </c>
      <c r="G523" s="87">
        <v>40</v>
      </c>
      <c r="H523" s="88">
        <v>40</v>
      </c>
      <c r="I523" s="105">
        <v>117</v>
      </c>
      <c r="J523" s="67">
        <f t="shared" ref="J523" si="16">I523*G523/1000</f>
        <v>4.68</v>
      </c>
      <c r="K523" s="61">
        <f>J523</f>
        <v>4.68</v>
      </c>
    </row>
    <row r="526" ht="21" spans="5:11">
      <c r="E526"/>
      <c r="F526" s="89" t="s">
        <v>175</v>
      </c>
      <c r="G526" s="22"/>
      <c r="H526" s="22"/>
      <c r="I526" s="106"/>
      <c r="J526" s="66"/>
      <c r="K526" s="61">
        <f>J533+J535</f>
        <v>0.851</v>
      </c>
    </row>
    <row r="527" spans="5:11">
      <c r="E527"/>
      <c r="F527" s="90" t="s">
        <v>191</v>
      </c>
      <c r="G527" s="22"/>
      <c r="H527" s="22"/>
      <c r="I527" s="106"/>
      <c r="J527" s="65"/>
      <c r="K527" s="58"/>
    </row>
    <row r="528" spans="5:11">
      <c r="E528"/>
      <c r="F528" s="91"/>
      <c r="G528" s="22"/>
      <c r="H528" s="22"/>
      <c r="I528" s="106"/>
      <c r="J528" s="65"/>
      <c r="K528" s="58"/>
    </row>
    <row r="529" spans="5:11">
      <c r="E529"/>
      <c r="F529" s="92" t="s">
        <v>192</v>
      </c>
      <c r="G529" s="22"/>
      <c r="H529" s="22"/>
      <c r="I529" s="106"/>
      <c r="J529" s="65"/>
      <c r="K529" s="58"/>
    </row>
    <row r="530" hidden="1" spans="5:11">
      <c r="E530"/>
      <c r="F530" s="93" t="s">
        <v>200</v>
      </c>
      <c r="G530" s="22"/>
      <c r="H530" s="22"/>
      <c r="I530" s="106"/>
      <c r="J530" s="65"/>
      <c r="K530" s="58"/>
    </row>
    <row r="531" ht="15.75" spans="5:11">
      <c r="E531"/>
      <c r="F531" s="24" t="s">
        <v>177</v>
      </c>
      <c r="G531" s="22"/>
      <c r="H531" s="22"/>
      <c r="I531" s="106"/>
      <c r="J531" s="65"/>
      <c r="K531" s="58"/>
    </row>
    <row r="532" ht="25.5" spans="5:11">
      <c r="E532"/>
      <c r="F532" s="94" t="s">
        <v>162</v>
      </c>
      <c r="G532" s="95" t="s">
        <v>163</v>
      </c>
      <c r="H532" s="95" t="s">
        <v>164</v>
      </c>
      <c r="I532" s="106"/>
      <c r="J532" s="65"/>
      <c r="K532" s="58"/>
    </row>
    <row r="533" spans="5:11">
      <c r="E533"/>
      <c r="F533" s="96" t="s">
        <v>178</v>
      </c>
      <c r="G533" s="97">
        <v>0.5</v>
      </c>
      <c r="H533" s="97">
        <v>0.5</v>
      </c>
      <c r="I533" s="106" t="s">
        <v>179</v>
      </c>
      <c r="J533" s="66">
        <f>G533*I533/1000</f>
        <v>0.23</v>
      </c>
      <c r="K533" s="58"/>
    </row>
    <row r="534" spans="5:11">
      <c r="E534"/>
      <c r="F534" s="96" t="s">
        <v>180</v>
      </c>
      <c r="G534" s="97">
        <v>54</v>
      </c>
      <c r="H534" s="97">
        <v>54</v>
      </c>
      <c r="I534" s="106"/>
      <c r="J534" s="65"/>
      <c r="K534" s="58"/>
    </row>
    <row r="535" spans="5:11">
      <c r="E535"/>
      <c r="F535" s="96" t="s">
        <v>183</v>
      </c>
      <c r="G535" s="97">
        <v>13.5</v>
      </c>
      <c r="H535" s="97">
        <v>13.5</v>
      </c>
      <c r="I535" s="106" t="s">
        <v>184</v>
      </c>
      <c r="J535" s="66">
        <f>G535*I535/1000</f>
        <v>0.621</v>
      </c>
      <c r="K535" s="58"/>
    </row>
    <row r="536" spans="5:11">
      <c r="E536"/>
      <c r="F536" s="96" t="s">
        <v>180</v>
      </c>
      <c r="G536" s="97">
        <v>135</v>
      </c>
      <c r="H536" s="97">
        <v>135</v>
      </c>
      <c r="I536" s="106"/>
      <c r="J536" s="65"/>
      <c r="K536" s="58"/>
    </row>
    <row r="538" ht="15.75" spans="5:5">
      <c r="E538"/>
    </row>
    <row r="539" ht="15.75" spans="5:11">
      <c r="E539"/>
      <c r="F539" s="138" t="s">
        <v>246</v>
      </c>
      <c r="G539" s="6">
        <v>126</v>
      </c>
      <c r="H539" s="7">
        <v>120</v>
      </c>
      <c r="I539">
        <v>65</v>
      </c>
      <c r="K539" s="69">
        <f>G539*I539/1000</f>
        <v>8.19</v>
      </c>
    </row>
    <row r="541" ht="25.5" spans="5:11">
      <c r="E541"/>
      <c r="F541" s="41" t="s">
        <v>131</v>
      </c>
      <c r="K541" s="69">
        <f>J548+J549+J550+J551+J552+J553</f>
        <v>2.64815</v>
      </c>
    </row>
    <row r="542" spans="5:6">
      <c r="E542"/>
      <c r="F542" s="50" t="s">
        <v>266</v>
      </c>
    </row>
    <row r="543" spans="5:6">
      <c r="E543"/>
      <c r="F543" s="50" t="s">
        <v>191</v>
      </c>
    </row>
    <row r="545" spans="5:6">
      <c r="E545"/>
      <c r="F545" s="71" t="s">
        <v>192</v>
      </c>
    </row>
    <row r="546" ht="15.75" spans="5:6">
      <c r="E546"/>
      <c r="F546" s="42" t="s">
        <v>251</v>
      </c>
    </row>
    <row r="547" ht="15.75" spans="5:8">
      <c r="E547"/>
      <c r="F547" s="43" t="s">
        <v>162</v>
      </c>
      <c r="G547" s="44" t="s">
        <v>163</v>
      </c>
      <c r="H547" s="45" t="s">
        <v>164</v>
      </c>
    </row>
    <row r="548" ht="15.75" spans="5:10">
      <c r="E548"/>
      <c r="F548" s="46" t="s">
        <v>290</v>
      </c>
      <c r="G548" s="47">
        <v>62.5</v>
      </c>
      <c r="H548" s="48">
        <v>50</v>
      </c>
      <c r="I548">
        <v>14</v>
      </c>
      <c r="J548">
        <f>G548*I548/1000</f>
        <v>0.875</v>
      </c>
    </row>
    <row r="549" ht="15.75" spans="5:10">
      <c r="E549"/>
      <c r="F549" s="46" t="s">
        <v>252</v>
      </c>
      <c r="G549" s="47">
        <v>40</v>
      </c>
      <c r="H549" s="48">
        <v>30</v>
      </c>
      <c r="I549">
        <v>13</v>
      </c>
      <c r="J549">
        <f t="shared" ref="J549:J553" si="17">G549*I549/1000</f>
        <v>0.52</v>
      </c>
    </row>
    <row r="550" ht="15.75" spans="5:10">
      <c r="E550"/>
      <c r="F550" s="46" t="s">
        <v>258</v>
      </c>
      <c r="G550" s="47">
        <v>15.8</v>
      </c>
      <c r="H550" s="48">
        <v>12.5</v>
      </c>
      <c r="I550">
        <v>16</v>
      </c>
      <c r="J550">
        <f t="shared" si="17"/>
        <v>0.2528</v>
      </c>
    </row>
    <row r="551" ht="15.75" spans="5:10">
      <c r="E551"/>
      <c r="F551" s="46" t="s">
        <v>259</v>
      </c>
      <c r="G551" s="47">
        <v>12</v>
      </c>
      <c r="H551" s="48">
        <v>10</v>
      </c>
      <c r="I551">
        <v>16</v>
      </c>
      <c r="J551">
        <f t="shared" si="17"/>
        <v>0.192</v>
      </c>
    </row>
    <row r="552" ht="15.75" spans="5:10">
      <c r="E552"/>
      <c r="F552" s="46" t="s">
        <v>291</v>
      </c>
      <c r="G552" s="47">
        <v>2.5</v>
      </c>
      <c r="H552" s="48">
        <v>2.5</v>
      </c>
      <c r="I552">
        <v>120</v>
      </c>
      <c r="J552">
        <f t="shared" si="17"/>
        <v>0.3</v>
      </c>
    </row>
    <row r="553" ht="15.75" spans="5:10">
      <c r="E553"/>
      <c r="F553" s="46" t="s">
        <v>249</v>
      </c>
      <c r="G553" s="47">
        <v>5</v>
      </c>
      <c r="H553" s="48">
        <v>5</v>
      </c>
      <c r="I553">
        <v>101.67</v>
      </c>
      <c r="J553">
        <f t="shared" si="17"/>
        <v>0.50835</v>
      </c>
    </row>
    <row r="554" ht="15.75" spans="5:8">
      <c r="E554"/>
      <c r="F554" s="46" t="s">
        <v>292</v>
      </c>
      <c r="G554" s="47">
        <v>200</v>
      </c>
      <c r="H554" s="48">
        <v>200</v>
      </c>
    </row>
    <row r="555" ht="15.75" spans="5:8">
      <c r="E555"/>
      <c r="F555" s="46" t="s">
        <v>262</v>
      </c>
      <c r="G555" s="47">
        <v>200</v>
      </c>
      <c r="H555" s="48">
        <v>200</v>
      </c>
    </row>
    <row r="556" ht="15.75" spans="5:8">
      <c r="E556"/>
      <c r="F556" s="46" t="s">
        <v>170</v>
      </c>
      <c r="G556" s="47">
        <v>200</v>
      </c>
      <c r="H556" s="48">
        <v>200</v>
      </c>
    </row>
    <row r="558" ht="25.5" spans="5:11">
      <c r="E558"/>
      <c r="F558" s="41" t="s">
        <v>332</v>
      </c>
      <c r="K558" s="69">
        <f>J561+J563+J564</f>
        <v>6.3683878</v>
      </c>
    </row>
    <row r="559" ht="15.75" spans="5:6">
      <c r="E559"/>
      <c r="F559" s="42" t="s">
        <v>267</v>
      </c>
    </row>
    <row r="560" ht="15.75" spans="5:8">
      <c r="E560"/>
      <c r="F560" s="43" t="s">
        <v>162</v>
      </c>
      <c r="G560" s="44" t="s">
        <v>163</v>
      </c>
      <c r="H560" s="45" t="s">
        <v>164</v>
      </c>
    </row>
    <row r="561" ht="15.75" spans="5:10">
      <c r="E561"/>
      <c r="F561" s="46" t="s">
        <v>333</v>
      </c>
      <c r="G561" s="47">
        <v>63</v>
      </c>
      <c r="H561" s="48">
        <v>63</v>
      </c>
      <c r="I561">
        <v>40</v>
      </c>
      <c r="J561">
        <f>G561*I561/1000</f>
        <v>2.52</v>
      </c>
    </row>
    <row r="562" ht="15.75" spans="5:8">
      <c r="E562"/>
      <c r="F562" s="46" t="s">
        <v>180</v>
      </c>
      <c r="G562" s="47">
        <v>378</v>
      </c>
      <c r="H562" s="48">
        <v>378</v>
      </c>
    </row>
    <row r="563" ht="15.75" spans="5:10">
      <c r="E563"/>
      <c r="F563" s="46" t="s">
        <v>264</v>
      </c>
      <c r="G563" s="47">
        <v>3.15</v>
      </c>
      <c r="H563" s="48">
        <v>3.15</v>
      </c>
      <c r="I563">
        <v>15</v>
      </c>
      <c r="J563">
        <f>G563*I563/1000</f>
        <v>0.04725</v>
      </c>
    </row>
    <row r="564" ht="15.75" spans="5:10">
      <c r="E564"/>
      <c r="F564" s="46" t="s">
        <v>173</v>
      </c>
      <c r="G564" s="47">
        <v>8.57</v>
      </c>
      <c r="H564" s="48">
        <v>8.57</v>
      </c>
      <c r="I564">
        <v>443.54</v>
      </c>
      <c r="J564">
        <f>G564*I564/1000</f>
        <v>3.8011378</v>
      </c>
    </row>
    <row r="567" ht="25.5" spans="5:11">
      <c r="E567"/>
      <c r="F567" s="41" t="s">
        <v>371</v>
      </c>
      <c r="K567" s="69">
        <f>J575+J590+J591+J595</f>
        <v>22.121625</v>
      </c>
    </row>
    <row r="568" spans="5:6">
      <c r="E568"/>
      <c r="F568" s="50" t="s">
        <v>335</v>
      </c>
    </row>
    <row r="569" spans="5:6">
      <c r="E569"/>
      <c r="F569" s="50" t="s">
        <v>191</v>
      </c>
    </row>
    <row r="571" spans="5:6">
      <c r="E571"/>
      <c r="F571" s="71" t="s">
        <v>192</v>
      </c>
    </row>
    <row r="572" ht="15.75" spans="5:6">
      <c r="E572"/>
      <c r="F572" s="42" t="s">
        <v>272</v>
      </c>
    </row>
    <row r="573" ht="15.75" spans="5:8">
      <c r="E573"/>
      <c r="F573" s="43" t="s">
        <v>162</v>
      </c>
      <c r="G573" s="44" t="s">
        <v>163</v>
      </c>
      <c r="H573" s="45" t="s">
        <v>164</v>
      </c>
    </row>
    <row r="574" ht="15.75" spans="5:8">
      <c r="E574"/>
      <c r="F574" s="46" t="s">
        <v>372</v>
      </c>
      <c r="G574" s="47">
        <v>148</v>
      </c>
      <c r="H574" s="48">
        <v>131</v>
      </c>
    </row>
    <row r="575" ht="15.75" spans="5:11">
      <c r="E575"/>
      <c r="F575" s="46" t="s">
        <v>373</v>
      </c>
      <c r="G575" s="47">
        <v>156</v>
      </c>
      <c r="H575" s="48">
        <v>115</v>
      </c>
      <c r="I575">
        <v>130</v>
      </c>
      <c r="J575">
        <f>G575*I575/1000</f>
        <v>20.28</v>
      </c>
      <c r="K575"/>
    </row>
    <row r="576" ht="15.75" spans="5:11">
      <c r="E576"/>
      <c r="F576" s="46" t="s">
        <v>374</v>
      </c>
      <c r="G576" s="47">
        <v>149</v>
      </c>
      <c r="H576" s="48">
        <v>111</v>
      </c>
      <c r="K576"/>
    </row>
    <row r="577" ht="15.75" spans="5:11">
      <c r="E577"/>
      <c r="F577" s="46" t="s">
        <v>375</v>
      </c>
      <c r="G577" s="47">
        <v>70</v>
      </c>
      <c r="H577" s="48">
        <v>68.1</v>
      </c>
      <c r="K577"/>
    </row>
    <row r="578" ht="15.75" spans="5:11">
      <c r="E578"/>
      <c r="F578" s="72" t="s">
        <v>376</v>
      </c>
      <c r="G578" s="49" t="s">
        <v>172</v>
      </c>
      <c r="H578" s="73">
        <v>50</v>
      </c>
      <c r="K578"/>
    </row>
    <row r="579" ht="15.75" spans="5:11">
      <c r="E579"/>
      <c r="F579" s="46" t="s">
        <v>377</v>
      </c>
      <c r="G579" s="49" t="s">
        <v>172</v>
      </c>
      <c r="H579" s="48">
        <v>50</v>
      </c>
      <c r="K579"/>
    </row>
    <row r="580" ht="15.75" spans="5:11">
      <c r="E580"/>
      <c r="F580" s="46" t="s">
        <v>378</v>
      </c>
      <c r="G580" s="49" t="s">
        <v>172</v>
      </c>
      <c r="H580" s="48">
        <v>50</v>
      </c>
      <c r="K580"/>
    </row>
    <row r="581" ht="30.75" spans="5:11">
      <c r="E581"/>
      <c r="F581" s="46" t="s">
        <v>379</v>
      </c>
      <c r="G581" s="49" t="s">
        <v>172</v>
      </c>
      <c r="H581" s="48">
        <v>50</v>
      </c>
      <c r="K581"/>
    </row>
    <row r="582" ht="15.75" spans="5:11">
      <c r="E582"/>
      <c r="F582" s="72" t="s">
        <v>172</v>
      </c>
      <c r="G582" s="49" t="s">
        <v>172</v>
      </c>
      <c r="H582" s="48">
        <v>50</v>
      </c>
      <c r="K582"/>
    </row>
    <row r="583" ht="25.5" spans="5:11">
      <c r="E583"/>
      <c r="F583" s="41" t="s">
        <v>380</v>
      </c>
      <c r="K583"/>
    </row>
    <row r="584" spans="5:11">
      <c r="E584"/>
      <c r="F584" s="50" t="s">
        <v>266</v>
      </c>
      <c r="K584"/>
    </row>
    <row r="585" spans="5:11">
      <c r="E585"/>
      <c r="F585" s="50" t="s">
        <v>191</v>
      </c>
      <c r="K585"/>
    </row>
    <row r="587" spans="5:11">
      <c r="E587"/>
      <c r="F587" s="71" t="s">
        <v>192</v>
      </c>
      <c r="K587"/>
    </row>
    <row r="588" ht="15.75" spans="5:11">
      <c r="E588"/>
      <c r="F588" s="42" t="s">
        <v>177</v>
      </c>
      <c r="K588"/>
    </row>
    <row r="589" ht="15.75" spans="5:11">
      <c r="E589"/>
      <c r="F589" s="43" t="s">
        <v>162</v>
      </c>
      <c r="G589" s="44" t="s">
        <v>163</v>
      </c>
      <c r="H589" s="45" t="s">
        <v>164</v>
      </c>
      <c r="K589"/>
    </row>
    <row r="590" ht="15.75" spans="5:11">
      <c r="E590"/>
      <c r="F590" s="46" t="s">
        <v>233</v>
      </c>
      <c r="G590" s="47">
        <v>12.5</v>
      </c>
      <c r="H590" s="48">
        <v>12.5</v>
      </c>
      <c r="I590">
        <v>135.75</v>
      </c>
      <c r="J590">
        <f>G590*I590/1000</f>
        <v>1.696875</v>
      </c>
      <c r="K590"/>
    </row>
    <row r="591" ht="15.75" spans="5:10">
      <c r="E591"/>
      <c r="F591" s="46" t="s">
        <v>381</v>
      </c>
      <c r="G591" s="47">
        <v>3.75</v>
      </c>
      <c r="H591" s="48">
        <v>3.75</v>
      </c>
      <c r="I591">
        <v>37</v>
      </c>
      <c r="J591">
        <f>G591*I591/1000</f>
        <v>0.13875</v>
      </c>
    </row>
    <row r="592" ht="15.75" spans="5:8">
      <c r="E592"/>
      <c r="F592" s="46" t="s">
        <v>180</v>
      </c>
      <c r="G592" s="47">
        <v>37.5</v>
      </c>
      <c r="H592" s="48">
        <v>37.5</v>
      </c>
    </row>
    <row r="593" ht="15.75" spans="5:8">
      <c r="E593"/>
      <c r="F593" s="46" t="s">
        <v>382</v>
      </c>
      <c r="G593" s="47">
        <v>37.5</v>
      </c>
      <c r="H593" s="48">
        <v>37.5</v>
      </c>
    </row>
    <row r="594" ht="15.75" spans="5:8">
      <c r="E594"/>
      <c r="F594" s="72" t="s">
        <v>383</v>
      </c>
      <c r="G594" s="49" t="s">
        <v>172</v>
      </c>
      <c r="H594" s="73">
        <v>37.5</v>
      </c>
    </row>
    <row r="595" ht="15.75" spans="5:10">
      <c r="E595"/>
      <c r="F595" s="46" t="s">
        <v>264</v>
      </c>
      <c r="G595" s="47">
        <v>0.4</v>
      </c>
      <c r="H595" s="48">
        <v>0.4</v>
      </c>
      <c r="I595">
        <v>15</v>
      </c>
      <c r="J595">
        <f>G595*I595/1000</f>
        <v>0.006</v>
      </c>
    </row>
    <row r="597" ht="25.5" spans="5:11">
      <c r="E597"/>
      <c r="F597" s="41" t="s">
        <v>346</v>
      </c>
      <c r="K597" s="69">
        <f>J604+J605</f>
        <v>3.916</v>
      </c>
    </row>
    <row r="598" spans="5:6">
      <c r="E598"/>
      <c r="F598" s="50" t="s">
        <v>266</v>
      </c>
    </row>
    <row r="599" spans="5:6">
      <c r="E599"/>
      <c r="F599" s="50" t="s">
        <v>191</v>
      </c>
    </row>
    <row r="601" spans="5:6">
      <c r="E601"/>
      <c r="F601" s="71" t="s">
        <v>192</v>
      </c>
    </row>
    <row r="602" ht="15.75" spans="5:6">
      <c r="E602"/>
      <c r="F602" s="42" t="s">
        <v>161</v>
      </c>
    </row>
    <row r="603" ht="15.75" spans="5:8">
      <c r="E603"/>
      <c r="F603" s="43" t="s">
        <v>162</v>
      </c>
      <c r="G603" s="44" t="s">
        <v>163</v>
      </c>
      <c r="H603" s="45" t="s">
        <v>164</v>
      </c>
    </row>
    <row r="604" ht="30.75" spans="5:10">
      <c r="E604"/>
      <c r="F604" s="46" t="s">
        <v>347</v>
      </c>
      <c r="G604" s="47">
        <v>24</v>
      </c>
      <c r="H604" s="48">
        <v>24</v>
      </c>
      <c r="I604">
        <v>144</v>
      </c>
      <c r="J604">
        <f>G604*I604/1000</f>
        <v>3.456</v>
      </c>
    </row>
    <row r="605" ht="15.75" spans="5:10">
      <c r="E605"/>
      <c r="F605" s="46" t="s">
        <v>183</v>
      </c>
      <c r="G605" s="47">
        <v>10</v>
      </c>
      <c r="H605" s="48">
        <v>10</v>
      </c>
      <c r="I605">
        <v>46</v>
      </c>
      <c r="J605">
        <f>G605*I605/1000</f>
        <v>0.46</v>
      </c>
    </row>
    <row r="606" ht="15.75" spans="5:8">
      <c r="E606"/>
      <c r="F606" s="46" t="s">
        <v>180</v>
      </c>
      <c r="G606" s="47">
        <v>190</v>
      </c>
      <c r="H606" s="48">
        <v>190</v>
      </c>
    </row>
    <row r="609" spans="6:11">
      <c r="F609" s="4" t="s">
        <v>32</v>
      </c>
      <c r="G609">
        <v>80</v>
      </c>
      <c r="I609">
        <v>29.72</v>
      </c>
      <c r="K609" s="69">
        <f>G609*I609/1000</f>
        <v>2.3776</v>
      </c>
    </row>
    <row r="611" spans="6:11">
      <c r="F611" s="4" t="s">
        <v>355</v>
      </c>
      <c r="G611">
        <v>250</v>
      </c>
      <c r="I611">
        <v>130</v>
      </c>
      <c r="K611" s="69">
        <f>G611*I611/1000</f>
        <v>32.5</v>
      </c>
    </row>
    <row r="613" s="3" customFormat="1" spans="5:11">
      <c r="E613" s="159"/>
      <c r="F613" s="159" t="s">
        <v>235</v>
      </c>
      <c r="K613" s="143">
        <f>K620+K629+K638+K643+K651+K667+K675+K690+K698+K700+K701</f>
        <v>97.148697</v>
      </c>
    </row>
    <row r="615" ht="18.75" spans="6:11">
      <c r="F615" s="180" t="s">
        <v>236</v>
      </c>
      <c r="G615" s="161"/>
      <c r="H615" s="161"/>
      <c r="I615" s="62"/>
      <c r="J615" s="22"/>
      <c r="K615" s="182"/>
    </row>
    <row r="616" spans="6:11">
      <c r="F616" s="162" t="s">
        <v>220</v>
      </c>
      <c r="G616" s="161"/>
      <c r="H616" s="161"/>
      <c r="I616" s="62"/>
      <c r="J616" s="22"/>
      <c r="K616" s="182"/>
    </row>
    <row r="617" spans="6:11">
      <c r="F617" s="162" t="s">
        <v>191</v>
      </c>
      <c r="G617" s="161"/>
      <c r="H617" s="161"/>
      <c r="I617" s="62"/>
      <c r="J617" s="22"/>
      <c r="K617" s="182"/>
    </row>
    <row r="618" spans="6:11">
      <c r="F618" s="37"/>
      <c r="G618" s="161"/>
      <c r="H618" s="161"/>
      <c r="I618" s="62"/>
      <c r="J618" s="22"/>
      <c r="K618" s="182"/>
    </row>
    <row r="619" spans="6:11">
      <c r="F619" s="163" t="s">
        <v>192</v>
      </c>
      <c r="G619" s="161"/>
      <c r="H619" s="161"/>
      <c r="I619" s="62"/>
      <c r="J619" s="22"/>
      <c r="K619" s="177"/>
    </row>
    <row r="620" ht="16.5" spans="6:11">
      <c r="F620" s="164" t="s">
        <v>161</v>
      </c>
      <c r="G620" s="161"/>
      <c r="H620" s="161"/>
      <c r="I620" s="62"/>
      <c r="J620" s="22"/>
      <c r="K620" s="176">
        <f>J622+J624+J625+J627</f>
        <v>8.64018</v>
      </c>
    </row>
    <row r="621" ht="27.75" spans="6:11">
      <c r="F621" s="165" t="s">
        <v>162</v>
      </c>
      <c r="G621" s="166" t="s">
        <v>163</v>
      </c>
      <c r="H621" s="167" t="s">
        <v>164</v>
      </c>
      <c r="I621" s="62"/>
      <c r="J621" s="22"/>
      <c r="K621" s="178"/>
    </row>
    <row r="622" ht="15.75" spans="6:11">
      <c r="F622" s="168" t="s">
        <v>237</v>
      </c>
      <c r="G622" s="169">
        <v>40</v>
      </c>
      <c r="H622" s="170">
        <v>40</v>
      </c>
      <c r="I622" s="62">
        <v>26.04</v>
      </c>
      <c r="J622" s="67">
        <f>G622*I622/1000</f>
        <v>1.0416</v>
      </c>
      <c r="K622" s="178"/>
    </row>
    <row r="623" ht="15.75" spans="5:11">
      <c r="E623"/>
      <c r="F623" s="168" t="s">
        <v>180</v>
      </c>
      <c r="G623" s="169">
        <v>56</v>
      </c>
      <c r="H623" s="170">
        <v>56</v>
      </c>
      <c r="I623" s="62"/>
      <c r="J623" s="197"/>
      <c r="K623" s="178"/>
    </row>
    <row r="624" ht="15.75" spans="5:11">
      <c r="E624"/>
      <c r="F624" s="168" t="s">
        <v>169</v>
      </c>
      <c r="G624" s="169">
        <v>112</v>
      </c>
      <c r="H624" s="170">
        <v>112</v>
      </c>
      <c r="I624" s="62">
        <v>45.99</v>
      </c>
      <c r="J624" s="67">
        <f>G624*I624/1000</f>
        <v>5.15088</v>
      </c>
      <c r="K624" s="178"/>
    </row>
    <row r="625" ht="15.75" spans="5:11">
      <c r="E625"/>
      <c r="F625" s="168" t="s">
        <v>183</v>
      </c>
      <c r="G625" s="169">
        <v>5</v>
      </c>
      <c r="H625" s="170">
        <v>5</v>
      </c>
      <c r="I625" s="62">
        <v>46</v>
      </c>
      <c r="J625" s="67">
        <f>G625*I625/1000</f>
        <v>0.23</v>
      </c>
      <c r="K625" s="178"/>
    </row>
    <row r="626" ht="15.75" spans="5:11">
      <c r="E626"/>
      <c r="F626" s="171" t="s">
        <v>238</v>
      </c>
      <c r="G626" s="172" t="s">
        <v>172</v>
      </c>
      <c r="H626" s="173">
        <v>192</v>
      </c>
      <c r="I626" s="62"/>
      <c r="J626" s="197"/>
      <c r="K626" s="178"/>
    </row>
    <row r="627" ht="15.75" spans="5:11">
      <c r="E627"/>
      <c r="F627" s="168" t="s">
        <v>173</v>
      </c>
      <c r="G627" s="169">
        <v>5</v>
      </c>
      <c r="H627" s="170">
        <v>5</v>
      </c>
      <c r="I627" s="62">
        <v>443.54</v>
      </c>
      <c r="J627" s="67">
        <f>G627*I627/1000</f>
        <v>2.2177</v>
      </c>
      <c r="K627" s="178"/>
    </row>
    <row r="628" spans="5:11">
      <c r="E628"/>
      <c r="F628" s="20"/>
      <c r="I628" s="57"/>
      <c r="K628" s="178"/>
    </row>
    <row r="629" ht="18.75" spans="5:11">
      <c r="E629"/>
      <c r="F629" s="184" t="s">
        <v>181</v>
      </c>
      <c r="G629" s="22"/>
      <c r="H629" s="22"/>
      <c r="I629" s="64"/>
      <c r="J629" s="66"/>
      <c r="K629" s="176">
        <f>J633+J634+J635</f>
        <v>2.075</v>
      </c>
    </row>
    <row r="630" spans="5:11">
      <c r="E630"/>
      <c r="F630" s="23" t="s">
        <v>176</v>
      </c>
      <c r="G630" s="23"/>
      <c r="H630" s="23"/>
      <c r="I630" s="23"/>
      <c r="J630" s="23"/>
      <c r="K630" s="178"/>
    </row>
    <row r="631" ht="16.5" spans="5:11">
      <c r="E631"/>
      <c r="F631" s="24" t="s">
        <v>161</v>
      </c>
      <c r="G631" s="22"/>
      <c r="H631" s="22"/>
      <c r="I631" s="64"/>
      <c r="J631" s="65"/>
      <c r="K631" s="178"/>
    </row>
    <row r="632" ht="26.25" spans="5:11">
      <c r="E632"/>
      <c r="F632" s="25" t="s">
        <v>162</v>
      </c>
      <c r="G632" s="26" t="s">
        <v>163</v>
      </c>
      <c r="H632" s="27" t="s">
        <v>164</v>
      </c>
      <c r="I632" s="64"/>
      <c r="J632" s="65"/>
      <c r="K632" s="178"/>
    </row>
    <row r="633" ht="15.75" spans="5:11">
      <c r="E633"/>
      <c r="F633" s="28" t="s">
        <v>178</v>
      </c>
      <c r="G633" s="29">
        <v>0.5</v>
      </c>
      <c r="H633" s="30">
        <v>0.5</v>
      </c>
      <c r="I633" s="64" t="s">
        <v>179</v>
      </c>
      <c r="J633" s="66">
        <f>G633*I633/1000</f>
        <v>0.23</v>
      </c>
      <c r="K633" s="178"/>
    </row>
    <row r="634" ht="15.75" spans="5:11">
      <c r="E634"/>
      <c r="F634" s="28" t="s">
        <v>183</v>
      </c>
      <c r="G634" s="29">
        <v>13.5</v>
      </c>
      <c r="H634" s="30">
        <v>13.5</v>
      </c>
      <c r="I634" s="64" t="s">
        <v>184</v>
      </c>
      <c r="J634" s="66">
        <f>G634*I634/1000</f>
        <v>0.621</v>
      </c>
      <c r="K634" s="178"/>
    </row>
    <row r="635" ht="15.75" spans="5:11">
      <c r="E635"/>
      <c r="F635" s="28" t="s">
        <v>185</v>
      </c>
      <c r="G635" s="29">
        <v>7.2</v>
      </c>
      <c r="H635" s="30">
        <v>6.3</v>
      </c>
      <c r="I635" s="64" t="s">
        <v>243</v>
      </c>
      <c r="J635" s="66">
        <f>G635*I635/1000</f>
        <v>1.224</v>
      </c>
      <c r="K635" s="178"/>
    </row>
    <row r="636" ht="15.75" spans="5:11">
      <c r="E636"/>
      <c r="F636" s="28" t="s">
        <v>180</v>
      </c>
      <c r="G636" s="29">
        <v>135</v>
      </c>
      <c r="H636" s="30">
        <v>135</v>
      </c>
      <c r="I636" s="64"/>
      <c r="J636" s="65"/>
      <c r="K636" s="178"/>
    </row>
    <row r="637" spans="5:11">
      <c r="E637"/>
      <c r="F637" s="96"/>
      <c r="G637" s="97"/>
      <c r="H637" s="97"/>
      <c r="I637" s="106"/>
      <c r="J637" s="65"/>
      <c r="K637" s="178"/>
    </row>
    <row r="638" spans="5:11">
      <c r="E638"/>
      <c r="F638" s="174" t="s">
        <v>348</v>
      </c>
      <c r="G638" s="97"/>
      <c r="H638" s="97"/>
      <c r="I638" s="106"/>
      <c r="J638" s="65"/>
      <c r="K638" s="176">
        <f>J639+J640+J641</f>
        <v>9.8543</v>
      </c>
    </row>
    <row r="639" spans="5:11">
      <c r="E639"/>
      <c r="F639" s="96" t="s">
        <v>203</v>
      </c>
      <c r="G639" s="36">
        <v>30</v>
      </c>
      <c r="H639" s="97">
        <v>30</v>
      </c>
      <c r="I639" s="106" t="s">
        <v>204</v>
      </c>
      <c r="J639" s="67">
        <f>G639*I639/1000</f>
        <v>1.4766</v>
      </c>
      <c r="K639" s="178"/>
    </row>
    <row r="640" spans="5:11">
      <c r="E640"/>
      <c r="F640" s="96" t="s">
        <v>214</v>
      </c>
      <c r="G640" s="65">
        <v>5</v>
      </c>
      <c r="H640" s="97">
        <v>5</v>
      </c>
      <c r="I640" s="106" t="s">
        <v>349</v>
      </c>
      <c r="J640" s="67">
        <f>G640*I640/1000</f>
        <v>2.2177</v>
      </c>
      <c r="K640" s="178"/>
    </row>
    <row r="641" spans="5:11">
      <c r="E641"/>
      <c r="F641" s="96" t="s">
        <v>216</v>
      </c>
      <c r="G641" s="65">
        <v>16</v>
      </c>
      <c r="H641" s="97">
        <v>15</v>
      </c>
      <c r="I641" s="106" t="s">
        <v>217</v>
      </c>
      <c r="J641" s="67">
        <f>G641*I641/1000</f>
        <v>6.16</v>
      </c>
      <c r="K641" s="178"/>
    </row>
    <row r="642" spans="5:11">
      <c r="E642"/>
      <c r="F642" s="20"/>
      <c r="K642" s="198"/>
    </row>
    <row r="643" ht="16.5" spans="5:11">
      <c r="E643"/>
      <c r="F643" s="39" t="s">
        <v>244</v>
      </c>
      <c r="K643" s="69">
        <f>J645+J646+J648+J649</f>
        <v>13.104624</v>
      </c>
    </row>
    <row r="644" ht="27.75" spans="5:8">
      <c r="E644"/>
      <c r="F644" s="12" t="s">
        <v>162</v>
      </c>
      <c r="G644" s="12" t="s">
        <v>163</v>
      </c>
      <c r="H644" s="13" t="s">
        <v>164</v>
      </c>
    </row>
    <row r="645" ht="15.75" spans="5:10">
      <c r="E645"/>
      <c r="F645" s="40" t="s">
        <v>245</v>
      </c>
      <c r="G645" s="15">
        <v>67.8</v>
      </c>
      <c r="H645" s="16">
        <v>57.6</v>
      </c>
      <c r="I645">
        <v>128</v>
      </c>
      <c r="J645">
        <f>G645*I645/1000</f>
        <v>8.6784</v>
      </c>
    </row>
    <row r="646" ht="15.75" spans="5:10">
      <c r="E646"/>
      <c r="F646" s="40" t="s">
        <v>246</v>
      </c>
      <c r="G646" s="15">
        <v>52.6</v>
      </c>
      <c r="H646" s="16">
        <v>42</v>
      </c>
      <c r="I646">
        <v>65</v>
      </c>
      <c r="J646">
        <f t="shared" ref="J646" si="18">G646*I646/1000</f>
        <v>3.419</v>
      </c>
    </row>
    <row r="647" ht="15.75" spans="5:8">
      <c r="E647"/>
      <c r="F647" s="40" t="s">
        <v>247</v>
      </c>
      <c r="G647" s="15">
        <v>18</v>
      </c>
      <c r="H647" s="16">
        <v>14.4</v>
      </c>
    </row>
    <row r="648" ht="15.75" spans="5:10">
      <c r="E648"/>
      <c r="F648" s="40" t="s">
        <v>248</v>
      </c>
      <c r="G648" s="15">
        <v>17.2</v>
      </c>
      <c r="H648" s="16">
        <v>14.4</v>
      </c>
      <c r="I648">
        <v>16</v>
      </c>
      <c r="J648">
        <f t="shared" ref="J648:J649" si="19">G648*I648/1000</f>
        <v>0.2752</v>
      </c>
    </row>
    <row r="649" ht="15.75" spans="5:10">
      <c r="E649"/>
      <c r="F649" s="40" t="s">
        <v>249</v>
      </c>
      <c r="G649" s="15">
        <v>7.2</v>
      </c>
      <c r="H649" s="16">
        <v>7.2</v>
      </c>
      <c r="I649">
        <v>101.67</v>
      </c>
      <c r="J649">
        <f t="shared" si="19"/>
        <v>0.732024</v>
      </c>
    </row>
    <row r="651" ht="26.25" spans="5:11">
      <c r="E651"/>
      <c r="F651" s="41" t="s">
        <v>384</v>
      </c>
      <c r="K651" s="69">
        <f>J653+J656+J661+J664+J665</f>
        <v>2.271175</v>
      </c>
    </row>
    <row r="652" ht="15.75" spans="5:8">
      <c r="E652"/>
      <c r="F652" s="43" t="s">
        <v>162</v>
      </c>
      <c r="G652" s="44" t="s">
        <v>163</v>
      </c>
      <c r="H652" s="45" t="s">
        <v>164</v>
      </c>
    </row>
    <row r="653" ht="15.75" spans="5:10">
      <c r="E653"/>
      <c r="F653" s="46" t="s">
        <v>318</v>
      </c>
      <c r="G653" s="139">
        <v>2.5</v>
      </c>
      <c r="H653" s="140">
        <v>2.5</v>
      </c>
      <c r="I653">
        <v>101.67</v>
      </c>
      <c r="J653">
        <f>G653*I653/1000</f>
        <v>0.254175</v>
      </c>
    </row>
    <row r="654" ht="15.75" spans="5:8">
      <c r="E654"/>
      <c r="F654" s="46" t="s">
        <v>323</v>
      </c>
      <c r="G654" s="49" t="s">
        <v>172</v>
      </c>
      <c r="H654" s="48">
        <v>175</v>
      </c>
    </row>
    <row r="655" ht="15.75" spans="5:8">
      <c r="E655"/>
      <c r="F655" s="46" t="s">
        <v>170</v>
      </c>
      <c r="G655" s="47">
        <v>175</v>
      </c>
      <c r="H655" s="48">
        <v>175</v>
      </c>
    </row>
    <row r="656" ht="15.75" spans="5:10">
      <c r="E656"/>
      <c r="F656" s="46" t="s">
        <v>252</v>
      </c>
      <c r="G656" s="47">
        <v>100</v>
      </c>
      <c r="H656" s="48">
        <v>75</v>
      </c>
      <c r="I656">
        <v>13</v>
      </c>
      <c r="J656">
        <f t="shared" ref="J656:J665" si="20">G656*I656/1000</f>
        <v>1.3</v>
      </c>
    </row>
    <row r="657" ht="15.75" hidden="1" spans="5:10">
      <c r="E657"/>
      <c r="F657" s="46" t="s">
        <v>324</v>
      </c>
      <c r="G657" s="47">
        <v>10</v>
      </c>
      <c r="H657" s="48">
        <v>10</v>
      </c>
      <c r="J657">
        <f t="shared" si="20"/>
        <v>0</v>
      </c>
    </row>
    <row r="658" ht="15.75" hidden="1" spans="5:10">
      <c r="E658"/>
      <c r="F658" s="46" t="s">
        <v>325</v>
      </c>
      <c r="G658" s="47">
        <v>10</v>
      </c>
      <c r="H658" s="48">
        <v>10</v>
      </c>
      <c r="J658">
        <f t="shared" si="20"/>
        <v>0</v>
      </c>
    </row>
    <row r="659" ht="15.75" hidden="1" spans="5:10">
      <c r="E659"/>
      <c r="F659" s="46" t="s">
        <v>326</v>
      </c>
      <c r="G659" s="47">
        <v>10</v>
      </c>
      <c r="H659" s="48">
        <v>10</v>
      </c>
      <c r="J659">
        <f t="shared" si="20"/>
        <v>0</v>
      </c>
    </row>
    <row r="660" ht="15.75" hidden="1" spans="5:10">
      <c r="E660"/>
      <c r="F660" s="46" t="s">
        <v>327</v>
      </c>
      <c r="G660" s="141">
        <v>44323</v>
      </c>
      <c r="H660" s="142">
        <v>44323</v>
      </c>
      <c r="J660">
        <f t="shared" si="20"/>
        <v>0</v>
      </c>
    </row>
    <row r="661" ht="15.75" spans="5:10">
      <c r="E661"/>
      <c r="F661" s="46" t="s">
        <v>328</v>
      </c>
      <c r="G661" s="47">
        <v>5</v>
      </c>
      <c r="H661" s="48">
        <v>5</v>
      </c>
      <c r="I661">
        <v>65</v>
      </c>
      <c r="J661">
        <f t="shared" si="20"/>
        <v>0.325</v>
      </c>
    </row>
    <row r="662" ht="15.75" hidden="1" spans="5:10">
      <c r="E662"/>
      <c r="F662" s="46" t="s">
        <v>329</v>
      </c>
      <c r="G662" s="47">
        <v>5</v>
      </c>
      <c r="H662" s="48">
        <v>5</v>
      </c>
      <c r="J662">
        <f t="shared" si="20"/>
        <v>0</v>
      </c>
    </row>
    <row r="663" ht="15.75" hidden="1" spans="5:10">
      <c r="E663"/>
      <c r="F663" s="46" t="s">
        <v>330</v>
      </c>
      <c r="G663" s="47">
        <v>5</v>
      </c>
      <c r="H663" s="48">
        <v>5</v>
      </c>
      <c r="J663">
        <f t="shared" si="20"/>
        <v>0</v>
      </c>
    </row>
    <row r="664" ht="15.75" spans="5:10">
      <c r="E664"/>
      <c r="F664" s="46" t="s">
        <v>331</v>
      </c>
      <c r="G664" s="139">
        <v>12.5</v>
      </c>
      <c r="H664" s="48">
        <v>10</v>
      </c>
      <c r="I664">
        <v>16</v>
      </c>
      <c r="J664">
        <f t="shared" si="20"/>
        <v>0.2</v>
      </c>
    </row>
    <row r="665" ht="15.75" spans="5:10">
      <c r="E665"/>
      <c r="F665" s="46" t="s">
        <v>259</v>
      </c>
      <c r="G665" s="47">
        <v>12</v>
      </c>
      <c r="H665" s="48">
        <v>10</v>
      </c>
      <c r="I665">
        <v>16</v>
      </c>
      <c r="J665">
        <f t="shared" si="20"/>
        <v>0.192</v>
      </c>
    </row>
    <row r="667" ht="26.25" spans="5:11">
      <c r="E667"/>
      <c r="F667" s="41" t="s">
        <v>350</v>
      </c>
      <c r="K667" s="69">
        <f>J669+J670+J673</f>
        <v>6.765418</v>
      </c>
    </row>
    <row r="668" ht="15.75" spans="5:8">
      <c r="E668"/>
      <c r="F668" s="43" t="s">
        <v>162</v>
      </c>
      <c r="G668" s="44" t="s">
        <v>163</v>
      </c>
      <c r="H668" s="45" t="s">
        <v>164</v>
      </c>
    </row>
    <row r="669" ht="15.75" spans="5:10">
      <c r="E669"/>
      <c r="F669" s="46" t="s">
        <v>252</v>
      </c>
      <c r="G669" s="47">
        <v>205</v>
      </c>
      <c r="H669" s="48">
        <v>154</v>
      </c>
      <c r="I669">
        <v>13</v>
      </c>
      <c r="J669">
        <f>G669*I669/1000</f>
        <v>2.665</v>
      </c>
    </row>
    <row r="670" ht="30.75" spans="5:10">
      <c r="E670"/>
      <c r="F670" s="46" t="s">
        <v>278</v>
      </c>
      <c r="G670" s="47">
        <v>28.4</v>
      </c>
      <c r="H670" s="48">
        <v>28.4</v>
      </c>
      <c r="I670">
        <v>45.99</v>
      </c>
      <c r="J670">
        <f>G670*I670/1000</f>
        <v>1.306116</v>
      </c>
    </row>
    <row r="671" ht="15.75" spans="5:8">
      <c r="E671"/>
      <c r="F671" s="72" t="s">
        <v>351</v>
      </c>
      <c r="G671" s="49" t="s">
        <v>172</v>
      </c>
      <c r="H671" s="73">
        <v>27</v>
      </c>
    </row>
    <row r="672" ht="36.75" spans="5:8">
      <c r="E672"/>
      <c r="F672" s="72" t="s">
        <v>352</v>
      </c>
      <c r="G672" s="49" t="s">
        <v>172</v>
      </c>
      <c r="H672" s="130" t="s">
        <v>172</v>
      </c>
    </row>
    <row r="673" ht="15.75" spans="5:10">
      <c r="E673"/>
      <c r="F673" s="46" t="s">
        <v>173</v>
      </c>
      <c r="G673" s="47">
        <v>6.3</v>
      </c>
      <c r="H673" s="48">
        <v>6.3</v>
      </c>
      <c r="I673">
        <v>443.54</v>
      </c>
      <c r="J673">
        <f>G673*I673/1000</f>
        <v>2.794302</v>
      </c>
    </row>
    <row r="675" ht="28.5" spans="5:11">
      <c r="E675"/>
      <c r="F675" s="133" t="s">
        <v>385</v>
      </c>
      <c r="K675" s="69">
        <f>J684+J685+J686+J687+J688</f>
        <v>21.9338</v>
      </c>
    </row>
    <row r="676" spans="5:6">
      <c r="E676"/>
      <c r="F676" s="134" t="s">
        <v>154</v>
      </c>
    </row>
    <row r="678" spans="5:6">
      <c r="E678"/>
      <c r="F678" s="71" t="s">
        <v>155</v>
      </c>
    </row>
    <row r="679" spans="5:6">
      <c r="E679"/>
      <c r="F679" s="75" t="s">
        <v>156</v>
      </c>
    </row>
    <row r="680" spans="5:6">
      <c r="E680"/>
      <c r="F680" s="75" t="s">
        <v>157</v>
      </c>
    </row>
    <row r="681" spans="5:6">
      <c r="E681"/>
      <c r="F681" s="134" t="s">
        <v>386</v>
      </c>
    </row>
    <row r="682" ht="15.75" spans="5:6">
      <c r="E682"/>
      <c r="F682" s="135" t="s">
        <v>272</v>
      </c>
    </row>
    <row r="683" ht="27.75" spans="5:8">
      <c r="E683"/>
      <c r="F683" s="77" t="s">
        <v>162</v>
      </c>
      <c r="G683" s="12" t="s">
        <v>163</v>
      </c>
      <c r="H683" s="13" t="s">
        <v>164</v>
      </c>
    </row>
    <row r="684" ht="15.75" spans="5:10">
      <c r="E684"/>
      <c r="F684" s="46" t="s">
        <v>354</v>
      </c>
      <c r="G684" s="15">
        <v>150</v>
      </c>
      <c r="H684" s="16">
        <v>75</v>
      </c>
      <c r="I684">
        <v>130</v>
      </c>
      <c r="J684">
        <f>G684*I684/1000</f>
        <v>19.5</v>
      </c>
    </row>
    <row r="685" ht="30.75" spans="5:10">
      <c r="E685"/>
      <c r="F685" s="46" t="s">
        <v>387</v>
      </c>
      <c r="G685" s="15">
        <v>15</v>
      </c>
      <c r="H685" s="16">
        <v>15</v>
      </c>
      <c r="I685">
        <v>41.4</v>
      </c>
      <c r="J685">
        <f t="shared" ref="J685:J688" si="21">G685*I685/1000</f>
        <v>0.621</v>
      </c>
    </row>
    <row r="686" ht="15.75" spans="5:10">
      <c r="E686"/>
      <c r="F686" s="46" t="s">
        <v>167</v>
      </c>
      <c r="G686" s="15">
        <v>6.25</v>
      </c>
      <c r="H686" s="16">
        <v>6.25</v>
      </c>
      <c r="I686">
        <v>5.2</v>
      </c>
      <c r="J686">
        <f>G686/40*I686</f>
        <v>0.8125</v>
      </c>
    </row>
    <row r="687" ht="15.75" spans="6:10">
      <c r="F687" s="46" t="s">
        <v>212</v>
      </c>
      <c r="G687" s="15">
        <v>0.62</v>
      </c>
      <c r="H687" s="16">
        <v>0.62</v>
      </c>
      <c r="I687">
        <v>15</v>
      </c>
      <c r="J687">
        <f t="shared" si="21"/>
        <v>0.0093</v>
      </c>
    </row>
    <row r="688" ht="30.75" spans="6:10">
      <c r="F688" s="46" t="s">
        <v>388</v>
      </c>
      <c r="G688" s="15">
        <v>20</v>
      </c>
      <c r="H688" s="16">
        <v>20</v>
      </c>
      <c r="I688">
        <v>49.55</v>
      </c>
      <c r="J688">
        <f t="shared" si="21"/>
        <v>0.991</v>
      </c>
    </row>
    <row r="690" ht="26.25" spans="6:11">
      <c r="F690" s="41" t="s">
        <v>300</v>
      </c>
      <c r="K690" s="69">
        <f>J692+J693+J695</f>
        <v>2.6266</v>
      </c>
    </row>
    <row r="691" ht="15.75" spans="6:8">
      <c r="F691" s="43" t="s">
        <v>162</v>
      </c>
      <c r="G691" s="44" t="s">
        <v>163</v>
      </c>
      <c r="H691" s="45" t="s">
        <v>164</v>
      </c>
    </row>
    <row r="692" ht="15.75" spans="6:10">
      <c r="F692" s="46" t="s">
        <v>301</v>
      </c>
      <c r="G692" s="47">
        <v>20</v>
      </c>
      <c r="H692" s="48">
        <v>50</v>
      </c>
      <c r="I692">
        <v>93.03</v>
      </c>
      <c r="J692">
        <f>G692*I692/1000</f>
        <v>1.8606</v>
      </c>
    </row>
    <row r="693" ht="15.75" spans="6:10">
      <c r="F693" s="46" t="s">
        <v>183</v>
      </c>
      <c r="G693" s="47">
        <v>16</v>
      </c>
      <c r="H693" s="48">
        <v>16</v>
      </c>
      <c r="I693">
        <v>46</v>
      </c>
      <c r="J693">
        <f>G693*I693/1000</f>
        <v>0.736</v>
      </c>
    </row>
    <row r="694" ht="24.75" spans="6:8">
      <c r="F694" s="72" t="s">
        <v>308</v>
      </c>
      <c r="G694" s="131">
        <v>11</v>
      </c>
      <c r="H694" s="73">
        <v>11</v>
      </c>
    </row>
    <row r="695" ht="15.75" spans="6:10">
      <c r="F695" s="46" t="s">
        <v>309</v>
      </c>
      <c r="G695" s="47">
        <v>0.2</v>
      </c>
      <c r="H695" s="48">
        <v>0.2</v>
      </c>
      <c r="I695">
        <v>150</v>
      </c>
      <c r="J695">
        <f>G695*I695/1000</f>
        <v>0.03</v>
      </c>
    </row>
    <row r="696" ht="15.75" spans="6:8">
      <c r="F696" s="46" t="s">
        <v>180</v>
      </c>
      <c r="G696" s="47">
        <v>203</v>
      </c>
      <c r="H696" s="48">
        <v>203</v>
      </c>
    </row>
    <row r="698" spans="6:11">
      <c r="F698" s="4" t="s">
        <v>32</v>
      </c>
      <c r="G698">
        <v>80</v>
      </c>
      <c r="I698">
        <v>29.72</v>
      </c>
      <c r="K698" s="69">
        <f>G698*I698/1000</f>
        <v>2.3776</v>
      </c>
    </row>
    <row r="700" spans="6:11">
      <c r="F700" s="86" t="s">
        <v>389</v>
      </c>
      <c r="G700">
        <v>250</v>
      </c>
      <c r="I700">
        <v>110</v>
      </c>
      <c r="K700" s="69">
        <f>G700*I700/1000</f>
        <v>27.5</v>
      </c>
    </row>
    <row r="701" spans="11:11">
      <c r="K701" s="69">
        <f>G701*I701/1000</f>
        <v>0</v>
      </c>
    </row>
    <row r="702" s="3" customFormat="1" spans="5:11">
      <c r="E702" s="159"/>
      <c r="F702" s="159" t="s">
        <v>239</v>
      </c>
      <c r="K702" s="143">
        <f>K706+K716+K718+K730+K739+K758+K771+K773+K775</f>
        <v>126.570671</v>
      </c>
    </row>
    <row r="704" ht="29.25" spans="5:11">
      <c r="E704"/>
      <c r="F704" s="9" t="s">
        <v>153</v>
      </c>
      <c r="I704" s="57"/>
      <c r="K704" s="58"/>
    </row>
    <row r="705" ht="16.5" spans="5:11">
      <c r="E705"/>
      <c r="F705" s="10" t="s">
        <v>161</v>
      </c>
      <c r="I705" s="57"/>
      <c r="K705" s="58"/>
    </row>
    <row r="706" ht="27.75" spans="5:11">
      <c r="E706"/>
      <c r="F706" s="11" t="s">
        <v>162</v>
      </c>
      <c r="G706" s="12" t="s">
        <v>163</v>
      </c>
      <c r="H706" s="13" t="s">
        <v>164</v>
      </c>
      <c r="I706" s="59" t="s">
        <v>165</v>
      </c>
      <c r="J706" s="60" t="s">
        <v>166</v>
      </c>
      <c r="K706" s="61">
        <f>J707+J709+J712+J714</f>
        <v>30.955814</v>
      </c>
    </row>
    <row r="707" ht="15.75" spans="5:11">
      <c r="E707"/>
      <c r="F707" s="14" t="s">
        <v>167</v>
      </c>
      <c r="G707" s="15">
        <v>138</v>
      </c>
      <c r="H707" s="16">
        <v>138</v>
      </c>
      <c r="I707" s="62">
        <v>5.2</v>
      </c>
      <c r="J707" s="63">
        <f>G707/40*I707</f>
        <v>17.94</v>
      </c>
      <c r="K707" s="58"/>
    </row>
    <row r="708" ht="15.75" spans="5:11">
      <c r="E708"/>
      <c r="F708" s="14" t="s">
        <v>168</v>
      </c>
      <c r="G708" s="15">
        <v>138</v>
      </c>
      <c r="H708" s="16">
        <v>138</v>
      </c>
      <c r="I708" s="62"/>
      <c r="J708" s="63"/>
      <c r="K708" s="58"/>
    </row>
    <row r="709" ht="15.75" spans="5:11">
      <c r="E709"/>
      <c r="F709" s="14" t="s">
        <v>169</v>
      </c>
      <c r="G709" s="15">
        <v>51.7</v>
      </c>
      <c r="H709" s="16">
        <v>51.7</v>
      </c>
      <c r="I709" s="62">
        <v>45</v>
      </c>
      <c r="J709" s="63">
        <f>G709*I709/1000</f>
        <v>2.3265</v>
      </c>
      <c r="K709" s="58"/>
    </row>
    <row r="710" ht="15.75" spans="5:11">
      <c r="E710"/>
      <c r="F710" s="14" t="s">
        <v>170</v>
      </c>
      <c r="G710" s="15">
        <v>51.7</v>
      </c>
      <c r="H710" s="16">
        <v>51.7</v>
      </c>
      <c r="I710" s="62"/>
      <c r="J710" s="63"/>
      <c r="K710" s="58"/>
    </row>
    <row r="711" ht="15.75" spans="5:11">
      <c r="E711"/>
      <c r="F711" s="17" t="s">
        <v>171</v>
      </c>
      <c r="G711" s="18" t="s">
        <v>172</v>
      </c>
      <c r="H711" s="19">
        <v>190</v>
      </c>
      <c r="I711" s="62"/>
      <c r="J711" s="63"/>
      <c r="K711" s="58"/>
    </row>
    <row r="712" ht="15.75" spans="5:11">
      <c r="E712"/>
      <c r="F712" s="14" t="s">
        <v>173</v>
      </c>
      <c r="G712" s="15">
        <v>6.9</v>
      </c>
      <c r="H712" s="16">
        <v>6.9</v>
      </c>
      <c r="I712" s="62">
        <v>443.54</v>
      </c>
      <c r="J712" s="63">
        <f>G712*I712/1000</f>
        <v>3.060426</v>
      </c>
      <c r="K712" s="58"/>
    </row>
    <row r="713" ht="15.75" spans="5:11">
      <c r="E713"/>
      <c r="F713" s="17" t="s">
        <v>174</v>
      </c>
      <c r="G713" s="18" t="s">
        <v>172</v>
      </c>
      <c r="H713" s="19">
        <v>183</v>
      </c>
      <c r="I713" s="62"/>
      <c r="J713" s="63"/>
      <c r="K713" s="58"/>
    </row>
    <row r="714" ht="15.75" spans="5:11">
      <c r="E714"/>
      <c r="F714" s="14" t="s">
        <v>173</v>
      </c>
      <c r="G714" s="15">
        <v>17.2</v>
      </c>
      <c r="H714" s="16">
        <v>17.2</v>
      </c>
      <c r="I714" s="62">
        <v>443.54</v>
      </c>
      <c r="J714" s="63">
        <f>G714*I714/1000</f>
        <v>7.628888</v>
      </c>
      <c r="K714" s="58"/>
    </row>
    <row r="716" spans="5:11">
      <c r="E716"/>
      <c r="F716" s="37" t="s">
        <v>51</v>
      </c>
      <c r="G716" s="38">
        <v>60</v>
      </c>
      <c r="H716" s="38">
        <v>60</v>
      </c>
      <c r="I716" s="64" t="s">
        <v>187</v>
      </c>
      <c r="J716" s="66">
        <f>G716*I716/1000</f>
        <v>2.484</v>
      </c>
      <c r="K716" s="61">
        <f>J716</f>
        <v>2.484</v>
      </c>
    </row>
    <row r="718" ht="21" spans="5:11">
      <c r="E718"/>
      <c r="F718" s="89" t="s">
        <v>175</v>
      </c>
      <c r="G718" s="22"/>
      <c r="H718" s="22"/>
      <c r="I718" s="106"/>
      <c r="J718" s="66"/>
      <c r="K718" s="61">
        <f>J725+J727</f>
        <v>0.851</v>
      </c>
    </row>
    <row r="719" spans="5:11">
      <c r="E719"/>
      <c r="F719" s="90" t="s">
        <v>191</v>
      </c>
      <c r="G719" s="22"/>
      <c r="H719" s="22"/>
      <c r="I719" s="106"/>
      <c r="J719" s="65"/>
      <c r="K719" s="58"/>
    </row>
    <row r="720" spans="5:11">
      <c r="E720"/>
      <c r="F720" s="91"/>
      <c r="G720" s="22"/>
      <c r="H720" s="22"/>
      <c r="I720" s="106"/>
      <c r="J720" s="65"/>
      <c r="K720" s="58"/>
    </row>
    <row r="721" spans="5:11">
      <c r="E721"/>
      <c r="F721" s="92" t="s">
        <v>192</v>
      </c>
      <c r="G721" s="22"/>
      <c r="H721" s="22"/>
      <c r="I721" s="106"/>
      <c r="J721" s="65"/>
      <c r="K721" s="58"/>
    </row>
    <row r="722" ht="18.75" customHeight="1" spans="5:11">
      <c r="E722"/>
      <c r="F722" s="93" t="s">
        <v>200</v>
      </c>
      <c r="G722" s="22"/>
      <c r="H722" s="22"/>
      <c r="I722" s="106"/>
      <c r="J722" s="65"/>
      <c r="K722" s="58"/>
    </row>
    <row r="723" ht="15.75" spans="5:11">
      <c r="E723"/>
      <c r="F723" s="24" t="s">
        <v>177</v>
      </c>
      <c r="G723" s="22"/>
      <c r="H723" s="22"/>
      <c r="I723" s="106"/>
      <c r="J723" s="65"/>
      <c r="K723" s="58"/>
    </row>
    <row r="724" ht="25.5" spans="5:11">
      <c r="E724"/>
      <c r="F724" s="94" t="s">
        <v>162</v>
      </c>
      <c r="G724" s="95" t="s">
        <v>163</v>
      </c>
      <c r="H724" s="95" t="s">
        <v>164</v>
      </c>
      <c r="I724" s="106"/>
      <c r="J724" s="65"/>
      <c r="K724" s="58"/>
    </row>
    <row r="725" spans="5:11">
      <c r="E725"/>
      <c r="F725" s="96" t="s">
        <v>178</v>
      </c>
      <c r="G725" s="97">
        <v>0.5</v>
      </c>
      <c r="H725" s="97">
        <v>0.5</v>
      </c>
      <c r="I725" s="106" t="s">
        <v>179</v>
      </c>
      <c r="J725" s="66">
        <f>G725*I725/1000</f>
        <v>0.23</v>
      </c>
      <c r="K725" s="58"/>
    </row>
    <row r="726" spans="5:11">
      <c r="E726"/>
      <c r="F726" s="96" t="s">
        <v>180</v>
      </c>
      <c r="G726" s="97">
        <v>54</v>
      </c>
      <c r="H726" s="97">
        <v>54</v>
      </c>
      <c r="I726" s="106"/>
      <c r="J726" s="65"/>
      <c r="K726" s="58"/>
    </row>
    <row r="727" spans="5:11">
      <c r="E727"/>
      <c r="F727" s="96" t="s">
        <v>183</v>
      </c>
      <c r="G727" s="97">
        <v>13.5</v>
      </c>
      <c r="H727" s="97">
        <v>13.5</v>
      </c>
      <c r="I727" s="106" t="s">
        <v>184</v>
      </c>
      <c r="J727" s="66">
        <f>G727*I727/1000</f>
        <v>0.621</v>
      </c>
      <c r="K727" s="58"/>
    </row>
    <row r="728" spans="5:11">
      <c r="E728"/>
      <c r="F728" s="96" t="s">
        <v>180</v>
      </c>
      <c r="G728" s="97">
        <v>135</v>
      </c>
      <c r="H728" s="97">
        <v>135</v>
      </c>
      <c r="I728" s="106"/>
      <c r="J728" s="65"/>
      <c r="K728" s="58"/>
    </row>
    <row r="730" ht="17.25" spans="5:11">
      <c r="E730"/>
      <c r="F730" s="114" t="s">
        <v>283</v>
      </c>
      <c r="G730" s="115"/>
      <c r="H730" s="115"/>
      <c r="K730" s="69">
        <f>J735+J736</f>
        <v>13.1652</v>
      </c>
    </row>
    <row r="731" spans="5:8">
      <c r="E731"/>
      <c r="F731" s="116"/>
      <c r="G731" s="115"/>
      <c r="H731" s="115"/>
    </row>
    <row r="732" ht="15.75" spans="5:8">
      <c r="E732"/>
      <c r="F732" s="117"/>
      <c r="G732" s="118" t="s">
        <v>284</v>
      </c>
      <c r="H732" s="118"/>
    </row>
    <row r="733" ht="15.75" spans="5:8">
      <c r="E733"/>
      <c r="F733" s="119"/>
      <c r="G733" s="118" t="s">
        <v>285</v>
      </c>
      <c r="H733" s="118"/>
    </row>
    <row r="734" ht="31.5" spans="5:8">
      <c r="E734"/>
      <c r="F734" s="117" t="s">
        <v>286</v>
      </c>
      <c r="G734" s="120" t="s">
        <v>163</v>
      </c>
      <c r="H734" s="120" t="s">
        <v>164</v>
      </c>
    </row>
    <row r="735" ht="16.5" spans="5:10">
      <c r="E735"/>
      <c r="F735" s="117" t="s">
        <v>287</v>
      </c>
      <c r="G735" s="121">
        <v>70.8</v>
      </c>
      <c r="H735" s="121">
        <v>60</v>
      </c>
      <c r="I735">
        <v>128</v>
      </c>
      <c r="J735">
        <f>G735*I735/1000</f>
        <v>9.0624</v>
      </c>
    </row>
    <row r="736" ht="16.5" spans="5:10">
      <c r="E736"/>
      <c r="F736" s="117" t="s">
        <v>288</v>
      </c>
      <c r="G736" s="121">
        <v>63.12</v>
      </c>
      <c r="H736" s="121">
        <v>60</v>
      </c>
      <c r="I736">
        <v>65</v>
      </c>
      <c r="J736">
        <f>G736*I736/1000</f>
        <v>4.1028</v>
      </c>
    </row>
    <row r="737" ht="16.5" spans="5:8">
      <c r="E737"/>
      <c r="F737" s="117" t="s">
        <v>289</v>
      </c>
      <c r="G737" s="122"/>
      <c r="H737" s="121">
        <v>120</v>
      </c>
    </row>
    <row r="739" ht="25.5" spans="5:11">
      <c r="E739"/>
      <c r="F739" s="41" t="s">
        <v>250</v>
      </c>
      <c r="K739" s="69">
        <f>J742+J745+J748+J749+J750+J755+J756</f>
        <v>2.057675</v>
      </c>
    </row>
    <row r="740" ht="15.75" spans="5:6">
      <c r="E740"/>
      <c r="F740" s="42" t="s">
        <v>251</v>
      </c>
    </row>
    <row r="741" ht="15.75" spans="5:8">
      <c r="E741"/>
      <c r="F741" s="43" t="s">
        <v>162</v>
      </c>
      <c r="G741" s="44" t="s">
        <v>163</v>
      </c>
      <c r="H741" s="45" t="s">
        <v>164</v>
      </c>
    </row>
    <row r="742" ht="15.75" spans="5:10">
      <c r="E742"/>
      <c r="F742" s="46" t="s">
        <v>252</v>
      </c>
      <c r="G742" s="47">
        <v>100</v>
      </c>
      <c r="H742" s="48">
        <v>75</v>
      </c>
      <c r="I742">
        <v>13</v>
      </c>
      <c r="J742">
        <f>G742*I742/1000</f>
        <v>1.3</v>
      </c>
    </row>
    <row r="743" ht="15.75" hidden="1" spans="5:8">
      <c r="E743"/>
      <c r="F743" s="46" t="s">
        <v>253</v>
      </c>
      <c r="G743" s="47">
        <v>2</v>
      </c>
      <c r="H743" s="48">
        <v>2</v>
      </c>
    </row>
    <row r="744" ht="15.75" hidden="1" spans="5:8">
      <c r="E744"/>
      <c r="F744" s="46" t="s">
        <v>254</v>
      </c>
      <c r="G744" s="47">
        <v>2</v>
      </c>
      <c r="H744" s="48">
        <v>2</v>
      </c>
    </row>
    <row r="745" ht="15.75" spans="5:10">
      <c r="E745"/>
      <c r="F745" s="46" t="s">
        <v>255</v>
      </c>
      <c r="G745" s="47">
        <v>2</v>
      </c>
      <c r="H745" s="48">
        <v>2</v>
      </c>
      <c r="I745">
        <v>40</v>
      </c>
      <c r="J745">
        <f>G745*I745/1000</f>
        <v>0.08</v>
      </c>
    </row>
    <row r="746" ht="15.75" hidden="1" spans="5:8">
      <c r="E746"/>
      <c r="F746" s="46" t="s">
        <v>256</v>
      </c>
      <c r="G746" s="49" t="s">
        <v>172</v>
      </c>
      <c r="H746" s="48">
        <v>2</v>
      </c>
    </row>
    <row r="747" ht="30.75" hidden="1" spans="5:8">
      <c r="E747"/>
      <c r="F747" s="46" t="s">
        <v>257</v>
      </c>
      <c r="G747" s="47">
        <v>2</v>
      </c>
      <c r="H747" s="48">
        <v>2</v>
      </c>
    </row>
    <row r="748" ht="15.75" spans="5:10">
      <c r="E748"/>
      <c r="F748" s="46" t="s">
        <v>258</v>
      </c>
      <c r="G748" s="47">
        <v>12.5</v>
      </c>
      <c r="H748" s="48">
        <v>10</v>
      </c>
      <c r="I748">
        <v>16</v>
      </c>
      <c r="J748">
        <f>G748*I748/1000</f>
        <v>0.2</v>
      </c>
    </row>
    <row r="749" ht="15.75" spans="5:10">
      <c r="E749"/>
      <c r="F749" s="46" t="s">
        <v>259</v>
      </c>
      <c r="G749" s="47">
        <v>12</v>
      </c>
      <c r="H749" s="48">
        <v>10</v>
      </c>
      <c r="I749">
        <v>16</v>
      </c>
      <c r="J749">
        <f>G749*I749/1000</f>
        <v>0.192</v>
      </c>
    </row>
    <row r="750" ht="15.75" spans="5:10">
      <c r="E750"/>
      <c r="F750" s="46" t="s">
        <v>249</v>
      </c>
      <c r="G750" s="47">
        <v>2.5</v>
      </c>
      <c r="H750" s="48">
        <v>2.5</v>
      </c>
      <c r="I750">
        <v>101.67</v>
      </c>
      <c r="J750">
        <f>G750*I750/1000</f>
        <v>0.254175</v>
      </c>
    </row>
    <row r="751" ht="15.75" hidden="1" spans="6:8">
      <c r="F751" s="46" t="s">
        <v>260</v>
      </c>
      <c r="G751" s="49" t="s">
        <v>172</v>
      </c>
      <c r="H751" s="48">
        <v>175</v>
      </c>
    </row>
    <row r="752" ht="15.75" hidden="1" spans="6:8">
      <c r="F752" s="46" t="s">
        <v>261</v>
      </c>
      <c r="G752" s="47">
        <v>175</v>
      </c>
      <c r="H752" s="48">
        <v>175</v>
      </c>
    </row>
    <row r="753" ht="15.75" hidden="1" spans="6:8">
      <c r="F753" s="46" t="s">
        <v>262</v>
      </c>
      <c r="G753" s="47">
        <v>175</v>
      </c>
      <c r="H753" s="48">
        <v>175</v>
      </c>
    </row>
    <row r="754" ht="15.75" hidden="1" spans="6:8">
      <c r="F754" s="46" t="s">
        <v>170</v>
      </c>
      <c r="G754" s="47">
        <v>175</v>
      </c>
      <c r="H754" s="48">
        <v>175</v>
      </c>
    </row>
    <row r="755" ht="15.75" spans="6:10">
      <c r="F755" s="46" t="s">
        <v>263</v>
      </c>
      <c r="G755" s="47">
        <v>0.01</v>
      </c>
      <c r="H755" s="48">
        <v>0.01</v>
      </c>
      <c r="I755" s="70">
        <v>900</v>
      </c>
      <c r="J755">
        <f>G755*I755/1000</f>
        <v>0.009</v>
      </c>
    </row>
    <row r="756" ht="15.75" spans="6:10">
      <c r="F756" s="46" t="s">
        <v>264</v>
      </c>
      <c r="G756" s="47">
        <v>1.5</v>
      </c>
      <c r="H756" s="48">
        <v>1.5</v>
      </c>
      <c r="I756">
        <v>15</v>
      </c>
      <c r="J756">
        <f>G756*I756/1000</f>
        <v>0.0225</v>
      </c>
    </row>
    <row r="758" ht="16.5" spans="5:11">
      <c r="E758" s="123" t="s">
        <v>293</v>
      </c>
      <c r="F758" s="116"/>
      <c r="G758" s="115"/>
      <c r="H758" s="115"/>
      <c r="K758" s="69">
        <f>J761+J762+J764+J765+J766+J767+J768</f>
        <v>32.179382</v>
      </c>
    </row>
    <row r="759" spans="5:8">
      <c r="E759" s="124"/>
      <c r="F759" s="125" t="s">
        <v>162</v>
      </c>
      <c r="G759" s="126" t="s">
        <v>163</v>
      </c>
      <c r="H759" s="126" t="s">
        <v>164</v>
      </c>
    </row>
    <row r="760" spans="5:8">
      <c r="E760" s="124"/>
      <c r="F760" s="127" t="s">
        <v>294</v>
      </c>
      <c r="G760" s="126">
        <v>196.6</v>
      </c>
      <c r="H760" s="126">
        <v>174.6</v>
      </c>
    </row>
    <row r="761" spans="5:10">
      <c r="E761" s="124"/>
      <c r="F761" s="127" t="s">
        <v>295</v>
      </c>
      <c r="G761" s="126">
        <v>207.4</v>
      </c>
      <c r="H761" s="126">
        <v>153.4</v>
      </c>
      <c r="I761">
        <v>130</v>
      </c>
      <c r="J761">
        <f>G761*I761/1000</f>
        <v>26.962</v>
      </c>
    </row>
    <row r="762" spans="5:10">
      <c r="E762" s="124"/>
      <c r="F762" s="127" t="s">
        <v>249</v>
      </c>
      <c r="G762" s="126">
        <v>4</v>
      </c>
      <c r="H762" s="126">
        <v>4</v>
      </c>
      <c r="I762">
        <v>101.67</v>
      </c>
      <c r="J762">
        <f t="shared" ref="J762" si="22">G762*I762/1000</f>
        <v>0.40668</v>
      </c>
    </row>
    <row r="763" spans="5:8">
      <c r="E763" s="124"/>
      <c r="F763" s="128" t="s">
        <v>296</v>
      </c>
      <c r="G763" s="126" t="s">
        <v>172</v>
      </c>
      <c r="H763" s="126">
        <v>66.6</v>
      </c>
    </row>
    <row r="764" spans="5:10">
      <c r="E764" s="124"/>
      <c r="F764" s="127" t="s">
        <v>259</v>
      </c>
      <c r="G764" s="126">
        <v>12.6</v>
      </c>
      <c r="H764" s="126">
        <v>10.6</v>
      </c>
      <c r="I764">
        <v>16</v>
      </c>
      <c r="J764">
        <f t="shared" ref="J764:J768" si="23">G764*I764/1000</f>
        <v>0.2016</v>
      </c>
    </row>
    <row r="765" spans="5:10">
      <c r="E765" s="124"/>
      <c r="F765" s="127" t="s">
        <v>258</v>
      </c>
      <c r="G765" s="126">
        <v>13.4</v>
      </c>
      <c r="H765" s="126">
        <v>10.6</v>
      </c>
      <c r="I765">
        <v>16</v>
      </c>
      <c r="J765">
        <f t="shared" si="23"/>
        <v>0.2144</v>
      </c>
    </row>
    <row r="766" spans="5:10">
      <c r="E766" s="127" t="s">
        <v>297</v>
      </c>
      <c r="F766" s="127"/>
      <c r="G766" s="126">
        <v>46.6</v>
      </c>
      <c r="H766" s="126">
        <v>46.6</v>
      </c>
      <c r="I766">
        <v>65</v>
      </c>
      <c r="J766">
        <f t="shared" si="23"/>
        <v>3.029</v>
      </c>
    </row>
    <row r="767" spans="5:10">
      <c r="E767" s="127" t="s">
        <v>249</v>
      </c>
      <c r="F767" s="127"/>
      <c r="G767" s="126">
        <v>10.6</v>
      </c>
      <c r="H767" s="126">
        <v>10.6</v>
      </c>
      <c r="I767">
        <v>101.67</v>
      </c>
      <c r="J767">
        <f t="shared" si="23"/>
        <v>1.077702</v>
      </c>
    </row>
    <row r="768" spans="5:10">
      <c r="E768" s="127" t="s">
        <v>298</v>
      </c>
      <c r="F768" s="127"/>
      <c r="G768" s="126">
        <v>2.4</v>
      </c>
      <c r="H768" s="126">
        <v>2.4</v>
      </c>
      <c r="I768">
        <v>120</v>
      </c>
      <c r="J768">
        <f t="shared" si="23"/>
        <v>0.288</v>
      </c>
    </row>
    <row r="769" spans="5:8">
      <c r="E769" s="129" t="s">
        <v>299</v>
      </c>
      <c r="F769" s="129"/>
      <c r="G769" s="126" t="s">
        <v>172</v>
      </c>
      <c r="H769" s="126">
        <v>133.4</v>
      </c>
    </row>
    <row r="771" spans="6:11">
      <c r="F771" s="4" t="s">
        <v>281</v>
      </c>
      <c r="G771" s="52">
        <v>200</v>
      </c>
      <c r="H771" s="52"/>
      <c r="I771">
        <v>50</v>
      </c>
      <c r="K771" s="69">
        <f>G771*I771/1000</f>
        <v>10</v>
      </c>
    </row>
    <row r="773" spans="6:11">
      <c r="F773" s="4" t="s">
        <v>32</v>
      </c>
      <c r="G773">
        <v>80</v>
      </c>
      <c r="I773">
        <v>29.72</v>
      </c>
      <c r="K773" s="69">
        <f>G773*I773/1000</f>
        <v>2.3776</v>
      </c>
    </row>
    <row r="775" spans="6:11">
      <c r="F775" s="4" t="s">
        <v>390</v>
      </c>
      <c r="G775">
        <v>250</v>
      </c>
      <c r="I775">
        <v>130</v>
      </c>
      <c r="K775" s="69">
        <f>G775*I775/1000</f>
        <v>32.5</v>
      </c>
    </row>
    <row r="777" s="3" customFormat="1" spans="5:11">
      <c r="E777" s="159"/>
      <c r="F777" s="159" t="s">
        <v>391</v>
      </c>
      <c r="K777" s="143">
        <f>K779+K800+K802+K804+K819+K831+K854+K868+K870</f>
        <v>99.3625996</v>
      </c>
    </row>
    <row r="779" ht="28.5" spans="6:11">
      <c r="F779" s="133" t="s">
        <v>311</v>
      </c>
      <c r="K779" s="69">
        <f>J789+J790+J791+J793+J794+J795+J796+J798</f>
        <v>13.0088176</v>
      </c>
    </row>
    <row r="780" spans="6:6">
      <c r="F780" s="134" t="s">
        <v>154</v>
      </c>
    </row>
    <row r="782" spans="6:6">
      <c r="F782" s="71" t="s">
        <v>155</v>
      </c>
    </row>
    <row r="783" spans="5:11">
      <c r="E783"/>
      <c r="F783" s="75" t="s">
        <v>156</v>
      </c>
      <c r="K783"/>
    </row>
    <row r="784" spans="5:11">
      <c r="E784"/>
      <c r="F784" s="75" t="s">
        <v>157</v>
      </c>
      <c r="K784"/>
    </row>
    <row r="785" spans="5:11">
      <c r="E785"/>
      <c r="F785" s="134" t="s">
        <v>312</v>
      </c>
      <c r="K785"/>
    </row>
    <row r="786" ht="15.75" spans="5:11">
      <c r="E786"/>
      <c r="F786" s="135" t="s">
        <v>313</v>
      </c>
      <c r="K786"/>
    </row>
    <row r="787" ht="27.75" spans="5:11">
      <c r="E787"/>
      <c r="F787" s="77" t="s">
        <v>162</v>
      </c>
      <c r="G787" s="12" t="s">
        <v>163</v>
      </c>
      <c r="H787" s="13" t="s">
        <v>164</v>
      </c>
      <c r="K787"/>
    </row>
    <row r="788" ht="15.75" spans="5:11">
      <c r="E788"/>
      <c r="F788" s="78" t="s">
        <v>314</v>
      </c>
      <c r="G788" s="18" t="s">
        <v>172</v>
      </c>
      <c r="H788" s="19">
        <v>160</v>
      </c>
      <c r="K788"/>
    </row>
    <row r="789" ht="15.75" spans="5:11">
      <c r="E789"/>
      <c r="F789" s="46" t="s">
        <v>315</v>
      </c>
      <c r="G789" s="15">
        <v>77.3</v>
      </c>
      <c r="H789" s="16">
        <v>77.3</v>
      </c>
      <c r="I789">
        <v>37</v>
      </c>
      <c r="J789">
        <f>G789*I789/1000</f>
        <v>2.8601</v>
      </c>
      <c r="K789"/>
    </row>
    <row r="790" ht="15.75" spans="5:11">
      <c r="E790"/>
      <c r="F790" s="46" t="s">
        <v>167</v>
      </c>
      <c r="G790" s="15">
        <v>3.63</v>
      </c>
      <c r="H790" s="16">
        <v>3.63</v>
      </c>
      <c r="I790">
        <v>5.2</v>
      </c>
      <c r="J790">
        <f>G790/40*I790</f>
        <v>0.4719</v>
      </c>
      <c r="K790"/>
    </row>
    <row r="791" ht="30.75" spans="5:11">
      <c r="E791"/>
      <c r="F791" s="46" t="s">
        <v>316</v>
      </c>
      <c r="G791" s="15">
        <v>77.3</v>
      </c>
      <c r="H791" s="16">
        <v>77.3</v>
      </c>
      <c r="I791">
        <v>45.99</v>
      </c>
      <c r="J791">
        <f t="shared" ref="J791" si="24">G791*I791/1000</f>
        <v>3.555027</v>
      </c>
      <c r="K791"/>
    </row>
    <row r="792" ht="15.75" spans="5:11">
      <c r="E792"/>
      <c r="F792" s="46" t="s">
        <v>170</v>
      </c>
      <c r="G792" s="15">
        <v>77.3</v>
      </c>
      <c r="H792" s="16">
        <v>77.3</v>
      </c>
      <c r="K792"/>
    </row>
    <row r="793" ht="15.75" spans="5:11">
      <c r="E793"/>
      <c r="F793" s="46" t="s">
        <v>317</v>
      </c>
      <c r="G793" s="136">
        <v>0.8</v>
      </c>
      <c r="H793" s="137">
        <v>0.8</v>
      </c>
      <c r="I793" s="87">
        <v>580</v>
      </c>
      <c r="J793" s="87">
        <f t="shared" ref="J793:J796" si="25">G793*I793/1000</f>
        <v>0.464</v>
      </c>
      <c r="K793"/>
    </row>
    <row r="794" ht="15.75" spans="5:11">
      <c r="E794"/>
      <c r="F794" s="46" t="s">
        <v>183</v>
      </c>
      <c r="G794" s="15">
        <v>2.73</v>
      </c>
      <c r="H794" s="16">
        <v>2.73</v>
      </c>
      <c r="I794">
        <v>46</v>
      </c>
      <c r="J794">
        <f t="shared" si="25"/>
        <v>0.12558</v>
      </c>
      <c r="K794"/>
    </row>
    <row r="795" ht="15.75" spans="5:11">
      <c r="E795"/>
      <c r="F795" s="46" t="s">
        <v>264</v>
      </c>
      <c r="G795" s="15">
        <v>1.37</v>
      </c>
      <c r="H795" s="16">
        <v>1.37</v>
      </c>
      <c r="I795">
        <v>15</v>
      </c>
      <c r="J795">
        <f t="shared" si="25"/>
        <v>0.02055</v>
      </c>
      <c r="K795"/>
    </row>
    <row r="796" ht="15.75" spans="5:11">
      <c r="E796"/>
      <c r="F796" s="46" t="s">
        <v>318</v>
      </c>
      <c r="G796" s="15">
        <v>8.18</v>
      </c>
      <c r="H796" s="16">
        <v>8.18</v>
      </c>
      <c r="I796">
        <v>101.67</v>
      </c>
      <c r="J796">
        <f t="shared" si="25"/>
        <v>0.8316606</v>
      </c>
      <c r="K796"/>
    </row>
    <row r="797" ht="15.75" spans="5:11">
      <c r="E797"/>
      <c r="F797" s="78" t="s">
        <v>319</v>
      </c>
      <c r="G797" s="18" t="s">
        <v>172</v>
      </c>
      <c r="H797" s="19">
        <v>136</v>
      </c>
      <c r="K797"/>
    </row>
    <row r="798" ht="15.75" spans="5:11">
      <c r="E798"/>
      <c r="F798" s="46" t="s">
        <v>320</v>
      </c>
      <c r="G798" s="15">
        <v>40</v>
      </c>
      <c r="H798" s="16">
        <v>40</v>
      </c>
      <c r="I798">
        <v>117</v>
      </c>
      <c r="J798">
        <f t="shared" ref="J798" si="26">G798*I798/1000</f>
        <v>4.68</v>
      </c>
      <c r="K798"/>
    </row>
    <row r="800" spans="6:11">
      <c r="F800" s="4" t="s">
        <v>321</v>
      </c>
      <c r="G800" s="52">
        <v>200</v>
      </c>
      <c r="I800">
        <v>45.99</v>
      </c>
      <c r="K800" s="69">
        <f>G800*I800/1000</f>
        <v>9.198</v>
      </c>
    </row>
    <row r="801" ht="15.75"/>
    <row r="802" ht="15.75" spans="6:11">
      <c r="F802" s="138" t="s">
        <v>246</v>
      </c>
      <c r="G802" s="6">
        <v>126</v>
      </c>
      <c r="H802" s="7">
        <v>120</v>
      </c>
      <c r="I802">
        <v>65</v>
      </c>
      <c r="K802" s="69">
        <f>G802*I802/1000</f>
        <v>8.19</v>
      </c>
    </row>
    <row r="804" ht="18.75" spans="5:11">
      <c r="E804" s="200" t="s">
        <v>392</v>
      </c>
      <c r="K804" s="69">
        <f>J812+J813+J814+J815+J816</f>
        <v>2.55785</v>
      </c>
    </row>
    <row r="805" spans="5:5">
      <c r="E805" s="71" t="s">
        <v>393</v>
      </c>
    </row>
    <row r="806" spans="5:5">
      <c r="E806" s="201" t="s">
        <v>394</v>
      </c>
    </row>
    <row r="807" spans="5:5">
      <c r="E807" s="201" t="s">
        <v>395</v>
      </c>
    </row>
    <row r="808" spans="5:9">
      <c r="E808" s="202"/>
      <c r="F808" s="203" t="s">
        <v>396</v>
      </c>
      <c r="G808" s="203"/>
      <c r="H808" s="203" t="s">
        <v>191</v>
      </c>
      <c r="I808" s="203"/>
    </row>
    <row r="809" spans="5:9">
      <c r="E809" s="202"/>
      <c r="F809" s="203"/>
      <c r="G809" s="203"/>
      <c r="H809" s="203" t="s">
        <v>397</v>
      </c>
      <c r="I809" s="203"/>
    </row>
    <row r="810" spans="5:9">
      <c r="E810" s="204"/>
      <c r="F810" s="203"/>
      <c r="G810" s="203"/>
      <c r="H810" s="205"/>
      <c r="I810" s="205"/>
    </row>
    <row r="811" spans="5:9">
      <c r="E811" s="206" t="s">
        <v>162</v>
      </c>
      <c r="F811" s="206"/>
      <c r="G811" s="207" t="s">
        <v>163</v>
      </c>
      <c r="H811" s="207" t="s">
        <v>164</v>
      </c>
      <c r="I811" s="210"/>
    </row>
    <row r="812" spans="5:10">
      <c r="E812" s="208" t="s">
        <v>252</v>
      </c>
      <c r="F812" s="208"/>
      <c r="G812" s="209">
        <v>66.75</v>
      </c>
      <c r="H812" s="209">
        <v>50</v>
      </c>
      <c r="I812" s="210">
        <v>13</v>
      </c>
      <c r="J812">
        <f>G812*I812/1000</f>
        <v>0.86775</v>
      </c>
    </row>
    <row r="813" spans="5:10">
      <c r="E813" s="208" t="s">
        <v>398</v>
      </c>
      <c r="F813" s="208"/>
      <c r="G813" s="209">
        <v>20.25</v>
      </c>
      <c r="H813" s="209">
        <v>20</v>
      </c>
      <c r="I813" s="210">
        <v>39</v>
      </c>
      <c r="J813">
        <f t="shared" ref="J813:J816" si="27">G813*I813/1000</f>
        <v>0.78975</v>
      </c>
    </row>
    <row r="814" spans="5:10">
      <c r="E814" s="208" t="s">
        <v>399</v>
      </c>
      <c r="F814" s="208"/>
      <c r="G814" s="209">
        <v>12</v>
      </c>
      <c r="H814" s="209">
        <v>10</v>
      </c>
      <c r="I814" s="210">
        <v>16</v>
      </c>
      <c r="J814">
        <f t="shared" si="27"/>
        <v>0.192</v>
      </c>
    </row>
    <row r="815" spans="5:10">
      <c r="E815" s="208" t="s">
        <v>258</v>
      </c>
      <c r="F815" s="208"/>
      <c r="G815" s="209">
        <v>12.5</v>
      </c>
      <c r="H815" s="209">
        <v>10</v>
      </c>
      <c r="I815" s="210">
        <v>16</v>
      </c>
      <c r="J815">
        <f t="shared" si="27"/>
        <v>0.2</v>
      </c>
    </row>
    <row r="816" spans="5:10">
      <c r="E816" s="208" t="s">
        <v>400</v>
      </c>
      <c r="F816" s="208"/>
      <c r="G816" s="209">
        <v>5</v>
      </c>
      <c r="H816" s="209">
        <v>5</v>
      </c>
      <c r="I816" s="210">
        <v>101.67</v>
      </c>
      <c r="J816">
        <f t="shared" si="27"/>
        <v>0.50835</v>
      </c>
    </row>
    <row r="817" spans="5:9">
      <c r="E817" s="208" t="s">
        <v>401</v>
      </c>
      <c r="F817" s="208"/>
      <c r="G817" s="209">
        <v>175</v>
      </c>
      <c r="H817" s="209">
        <v>175</v>
      </c>
      <c r="I817" s="210"/>
    </row>
    <row r="819" ht="25.5" spans="6:11">
      <c r="F819" s="41" t="s">
        <v>265</v>
      </c>
      <c r="K819" s="69">
        <f>J826+J829</f>
        <v>8.279982</v>
      </c>
    </row>
    <row r="820" spans="6:6">
      <c r="F820" s="50" t="s">
        <v>266</v>
      </c>
    </row>
    <row r="821" spans="6:6">
      <c r="F821" s="50" t="s">
        <v>191</v>
      </c>
    </row>
    <row r="823" spans="6:6">
      <c r="F823" s="71" t="s">
        <v>192</v>
      </c>
    </row>
    <row r="824" ht="15.75" spans="6:6">
      <c r="F824" s="42" t="s">
        <v>267</v>
      </c>
    </row>
    <row r="825" ht="15.75" spans="6:8">
      <c r="F825" s="43" t="s">
        <v>162</v>
      </c>
      <c r="G825" s="44" t="s">
        <v>163</v>
      </c>
      <c r="H825" s="45" t="s">
        <v>164</v>
      </c>
    </row>
    <row r="826" ht="15.75" spans="6:10">
      <c r="F826" s="46" t="s">
        <v>268</v>
      </c>
      <c r="G826" s="47">
        <v>82.8</v>
      </c>
      <c r="H826" s="48">
        <v>82.8</v>
      </c>
      <c r="I826">
        <v>56.61</v>
      </c>
      <c r="J826">
        <f>G826*I826/1000</f>
        <v>4.687308</v>
      </c>
    </row>
    <row r="827" ht="15.75" spans="6:8">
      <c r="F827" s="46" t="s">
        <v>180</v>
      </c>
      <c r="G827" s="47">
        <v>122</v>
      </c>
      <c r="H827" s="48">
        <v>122</v>
      </c>
    </row>
    <row r="828" ht="15.75" spans="6:8">
      <c r="F828" s="72" t="s">
        <v>269</v>
      </c>
      <c r="G828" s="49" t="s">
        <v>172</v>
      </c>
      <c r="H828" s="73">
        <v>173</v>
      </c>
    </row>
    <row r="829" ht="15.75" spans="6:10">
      <c r="F829" s="46" t="s">
        <v>173</v>
      </c>
      <c r="G829" s="47">
        <v>8.1</v>
      </c>
      <c r="H829" s="48">
        <v>8.1</v>
      </c>
      <c r="I829">
        <v>443.54</v>
      </c>
      <c r="J829">
        <f>G829*I829/1000</f>
        <v>3.592674</v>
      </c>
    </row>
    <row r="831" ht="25.5" spans="5:11">
      <c r="E831"/>
      <c r="F831" s="41" t="s">
        <v>334</v>
      </c>
      <c r="K831" s="69">
        <f>J845+J847+J848+J849+J850</f>
        <v>27.39935</v>
      </c>
    </row>
    <row r="832" hidden="1" spans="5:6">
      <c r="E832"/>
      <c r="F832" s="50" t="s">
        <v>335</v>
      </c>
    </row>
    <row r="833" hidden="1" spans="5:6">
      <c r="E833"/>
      <c r="F833" s="50" t="s">
        <v>191</v>
      </c>
    </row>
    <row r="834" hidden="1" spans="5:5">
      <c r="E834"/>
    </row>
    <row r="835" hidden="1" spans="5:6">
      <c r="E835"/>
      <c r="F835" s="71" t="s">
        <v>192</v>
      </c>
    </row>
    <row r="836" hidden="1" spans="5:6">
      <c r="E836"/>
      <c r="F836" s="144"/>
    </row>
    <row r="837" hidden="1" spans="5:6">
      <c r="E837"/>
      <c r="F837" s="145" t="s">
        <v>336</v>
      </c>
    </row>
    <row r="838" ht="15.75" spans="5:6">
      <c r="E838"/>
      <c r="F838" s="42" t="s">
        <v>272</v>
      </c>
    </row>
    <row r="839" ht="15.75" spans="5:8">
      <c r="E839"/>
      <c r="F839" s="43" t="s">
        <v>162</v>
      </c>
      <c r="G839" s="44" t="s">
        <v>163</v>
      </c>
      <c r="H839" s="45" t="s">
        <v>164</v>
      </c>
    </row>
    <row r="840" ht="30.75" hidden="1" spans="5:8">
      <c r="E840"/>
      <c r="F840" s="46" t="s">
        <v>337</v>
      </c>
      <c r="G840" s="47">
        <v>107</v>
      </c>
      <c r="H840" s="48">
        <v>79</v>
      </c>
    </row>
    <row r="841" ht="30.75" hidden="1" spans="5:8">
      <c r="E841"/>
      <c r="F841" s="46" t="s">
        <v>338</v>
      </c>
      <c r="G841" s="47">
        <v>107</v>
      </c>
      <c r="H841" s="48">
        <v>79</v>
      </c>
    </row>
    <row r="842" ht="15.75" hidden="1" spans="5:8">
      <c r="E842"/>
      <c r="F842" s="46" t="s">
        <v>339</v>
      </c>
      <c r="G842" s="47">
        <v>107</v>
      </c>
      <c r="H842" s="48">
        <v>79</v>
      </c>
    </row>
    <row r="843" ht="15.75" hidden="1" spans="5:8">
      <c r="E843"/>
      <c r="F843" s="46" t="s">
        <v>340</v>
      </c>
      <c r="G843" s="47">
        <v>107</v>
      </c>
      <c r="H843" s="48">
        <v>79</v>
      </c>
    </row>
    <row r="844" ht="15.75" hidden="1" spans="5:8">
      <c r="E844"/>
      <c r="F844" s="46" t="s">
        <v>341</v>
      </c>
      <c r="G844" s="47">
        <v>107</v>
      </c>
      <c r="H844" s="48">
        <v>79</v>
      </c>
    </row>
    <row r="845" ht="15.75" spans="5:10">
      <c r="E845"/>
      <c r="F845" s="46" t="s">
        <v>342</v>
      </c>
      <c r="G845" s="47">
        <v>87</v>
      </c>
      <c r="H845" s="48">
        <v>74</v>
      </c>
      <c r="I845">
        <v>295</v>
      </c>
      <c r="J845">
        <f>G845*I845/1000</f>
        <v>25.665</v>
      </c>
    </row>
    <row r="846" ht="30.75" spans="5:8">
      <c r="E846"/>
      <c r="F846" s="46" t="s">
        <v>343</v>
      </c>
      <c r="G846" s="47">
        <v>87</v>
      </c>
      <c r="H846" s="48">
        <v>74</v>
      </c>
    </row>
    <row r="847" ht="15.75" spans="5:10">
      <c r="E847"/>
      <c r="F847" s="46" t="s">
        <v>249</v>
      </c>
      <c r="G847" s="47">
        <v>5</v>
      </c>
      <c r="H847" s="48">
        <v>5</v>
      </c>
      <c r="I847">
        <v>101.67</v>
      </c>
      <c r="J847">
        <f>G847*I847/1000</f>
        <v>0.50835</v>
      </c>
    </row>
    <row r="848" ht="15.75" spans="5:10">
      <c r="E848"/>
      <c r="F848" s="46" t="s">
        <v>259</v>
      </c>
      <c r="G848" s="47">
        <v>12</v>
      </c>
      <c r="H848" s="48">
        <v>10</v>
      </c>
      <c r="I848">
        <v>16</v>
      </c>
      <c r="J848">
        <f>G848*I848/1000</f>
        <v>0.192</v>
      </c>
    </row>
    <row r="849" ht="15.75" spans="5:10">
      <c r="E849"/>
      <c r="F849" s="46" t="s">
        <v>291</v>
      </c>
      <c r="G849" s="47">
        <v>8</v>
      </c>
      <c r="H849" s="48">
        <v>8</v>
      </c>
      <c r="I849">
        <v>120</v>
      </c>
      <c r="J849">
        <f>G849*I849/1000</f>
        <v>0.96</v>
      </c>
    </row>
    <row r="850" ht="15.75" spans="5:10">
      <c r="E850"/>
      <c r="F850" s="46" t="s">
        <v>196</v>
      </c>
      <c r="G850" s="47">
        <v>2</v>
      </c>
      <c r="H850" s="48">
        <v>2</v>
      </c>
      <c r="I850">
        <v>37</v>
      </c>
      <c r="J850">
        <f>G850*I850/1000</f>
        <v>0.074</v>
      </c>
    </row>
    <row r="851" ht="15.75" spans="5:8">
      <c r="E851"/>
      <c r="F851" s="72" t="s">
        <v>344</v>
      </c>
      <c r="G851" s="49" t="s">
        <v>172</v>
      </c>
      <c r="H851" s="73">
        <v>50</v>
      </c>
    </row>
    <row r="852" ht="15.75" spans="5:8">
      <c r="E852"/>
      <c r="F852" s="72" t="s">
        <v>345</v>
      </c>
      <c r="G852" s="49" t="s">
        <v>172</v>
      </c>
      <c r="H852" s="73">
        <v>50</v>
      </c>
    </row>
    <row r="854" ht="21" spans="5:11">
      <c r="E854"/>
      <c r="F854" s="89" t="s">
        <v>175</v>
      </c>
      <c r="G854" s="22"/>
      <c r="H854" s="22"/>
      <c r="I854" s="106"/>
      <c r="J854" s="66"/>
      <c r="K854" s="176">
        <f>J861+J863</f>
        <v>0.851</v>
      </c>
    </row>
    <row r="855" spans="5:11">
      <c r="E855"/>
      <c r="F855" s="90" t="s">
        <v>191</v>
      </c>
      <c r="G855" s="22"/>
      <c r="H855" s="22"/>
      <c r="I855" s="106"/>
      <c r="J855" s="65"/>
      <c r="K855" s="177"/>
    </row>
    <row r="856" spans="5:11">
      <c r="E856"/>
      <c r="F856" s="91"/>
      <c r="G856" s="22"/>
      <c r="H856" s="22"/>
      <c r="I856" s="106"/>
      <c r="J856" s="65"/>
      <c r="K856" s="177"/>
    </row>
    <row r="857" spans="5:11">
      <c r="E857"/>
      <c r="F857" s="92" t="s">
        <v>192</v>
      </c>
      <c r="G857" s="22"/>
      <c r="H857" s="22"/>
      <c r="I857" s="106"/>
      <c r="J857" s="65"/>
      <c r="K857" s="177"/>
    </row>
    <row r="858" hidden="1" spans="5:11">
      <c r="E858"/>
      <c r="F858" s="93" t="s">
        <v>200</v>
      </c>
      <c r="G858" s="22"/>
      <c r="H858" s="22"/>
      <c r="I858" s="106"/>
      <c r="J858" s="65"/>
      <c r="K858" s="177"/>
    </row>
    <row r="859" ht="15.75" hidden="1" spans="5:11">
      <c r="E859"/>
      <c r="F859" s="24" t="s">
        <v>177</v>
      </c>
      <c r="G859" s="22"/>
      <c r="H859" s="22"/>
      <c r="I859" s="106"/>
      <c r="J859" s="65"/>
      <c r="K859" s="177"/>
    </row>
    <row r="860" ht="25.5" spans="5:11">
      <c r="E860"/>
      <c r="F860" s="94" t="s">
        <v>162</v>
      </c>
      <c r="G860" s="95" t="s">
        <v>163</v>
      </c>
      <c r="H860" s="95" t="s">
        <v>164</v>
      </c>
      <c r="I860" s="106"/>
      <c r="J860" s="65"/>
      <c r="K860" s="177"/>
    </row>
    <row r="861" spans="5:11">
      <c r="E861"/>
      <c r="F861" s="96" t="s">
        <v>178</v>
      </c>
      <c r="G861" s="97">
        <v>0.5</v>
      </c>
      <c r="H861" s="97">
        <v>0.5</v>
      </c>
      <c r="I861" s="106" t="s">
        <v>179</v>
      </c>
      <c r="J861" s="68">
        <f>G861*I861/1000</f>
        <v>0.23</v>
      </c>
      <c r="K861" s="177"/>
    </row>
    <row r="862" spans="5:11">
      <c r="E862"/>
      <c r="F862" s="96" t="s">
        <v>180</v>
      </c>
      <c r="G862" s="97">
        <v>54</v>
      </c>
      <c r="H862" s="97">
        <v>54</v>
      </c>
      <c r="I862" s="106"/>
      <c r="J862" s="68"/>
      <c r="K862" s="177"/>
    </row>
    <row r="863" spans="6:11">
      <c r="F863" s="96" t="s">
        <v>183</v>
      </c>
      <c r="G863" s="97">
        <v>13.5</v>
      </c>
      <c r="H863" s="97">
        <v>13.5</v>
      </c>
      <c r="I863" s="106" t="s">
        <v>184</v>
      </c>
      <c r="J863" s="68">
        <f>G863*I863/1000</f>
        <v>0.621</v>
      </c>
      <c r="K863" s="177"/>
    </row>
    <row r="864" spans="6:11">
      <c r="F864" s="96" t="s">
        <v>180</v>
      </c>
      <c r="G864" s="97">
        <v>135</v>
      </c>
      <c r="H864" s="97">
        <v>135</v>
      </c>
      <c r="I864" s="106"/>
      <c r="J864" s="68"/>
      <c r="K864" s="177"/>
    </row>
    <row r="865" ht="15.75" spans="6:11">
      <c r="F865" s="96"/>
      <c r="G865" s="97"/>
      <c r="H865" s="97"/>
      <c r="I865" s="106"/>
      <c r="J865" s="68"/>
      <c r="K865" s="177"/>
    </row>
    <row r="866" ht="15.75" spans="6:11">
      <c r="F866" s="111"/>
      <c r="G866" s="179"/>
      <c r="H866" s="179"/>
      <c r="I866" s="64"/>
      <c r="J866" s="68"/>
      <c r="K866" s="177"/>
    </row>
    <row r="867" ht="15.75" spans="6:11">
      <c r="F867" s="111"/>
      <c r="G867" s="179"/>
      <c r="H867" s="179"/>
      <c r="I867" s="132"/>
      <c r="J867" s="68"/>
      <c r="K867" s="177"/>
    </row>
    <row r="868" spans="6:11">
      <c r="F868" s="4" t="s">
        <v>32</v>
      </c>
      <c r="G868">
        <v>80</v>
      </c>
      <c r="I868">
        <v>29.72</v>
      </c>
      <c r="K868" s="69">
        <f>G868*I868/1000</f>
        <v>2.3776</v>
      </c>
    </row>
    <row r="870" spans="6:11">
      <c r="F870" s="4" t="s">
        <v>369</v>
      </c>
      <c r="G870">
        <v>250</v>
      </c>
      <c r="I870">
        <v>110</v>
      </c>
      <c r="K870" s="69">
        <f>G870*I870/1000</f>
        <v>27.5</v>
      </c>
    </row>
    <row r="872" s="3" customFormat="1" spans="5:11">
      <c r="E872" s="159"/>
      <c r="F872" s="159" t="s">
        <v>241</v>
      </c>
      <c r="K872" s="143">
        <f>K881+K892+K905+K911+K919+K933+K941+K964+K972+K974+K975</f>
        <v>102.083789</v>
      </c>
    </row>
    <row r="874" ht="18.75" spans="6:11">
      <c r="F874" s="180" t="s">
        <v>223</v>
      </c>
      <c r="G874" s="161"/>
      <c r="H874" s="161"/>
      <c r="I874" s="62"/>
      <c r="J874" s="32"/>
      <c r="K874" s="182"/>
    </row>
    <row r="875" spans="6:11">
      <c r="F875" s="162" t="s">
        <v>220</v>
      </c>
      <c r="G875" s="161"/>
      <c r="H875" s="161"/>
      <c r="I875" s="62"/>
      <c r="J875" s="22"/>
      <c r="K875" s="177"/>
    </row>
    <row r="876" hidden="1" spans="6:11">
      <c r="F876" s="162" t="s">
        <v>191</v>
      </c>
      <c r="G876" s="161"/>
      <c r="H876" s="161"/>
      <c r="I876" s="62"/>
      <c r="J876" s="22"/>
      <c r="K876" s="177"/>
    </row>
    <row r="877" hidden="1" spans="6:11">
      <c r="F877" s="37"/>
      <c r="G877" s="161"/>
      <c r="H877" s="161"/>
      <c r="I877" s="62"/>
      <c r="J877" s="22"/>
      <c r="K877" s="177"/>
    </row>
    <row r="878" hidden="1" spans="6:11">
      <c r="F878" s="163" t="s">
        <v>192</v>
      </c>
      <c r="G878" s="161"/>
      <c r="H878" s="161"/>
      <c r="I878" s="62"/>
      <c r="J878" s="22"/>
      <c r="K878" s="177"/>
    </row>
    <row r="879" hidden="1" spans="5:11">
      <c r="E879"/>
      <c r="F879" s="181"/>
      <c r="G879" s="161"/>
      <c r="H879" s="161"/>
      <c r="I879" s="62"/>
      <c r="J879" s="22"/>
      <c r="K879" s="177"/>
    </row>
    <row r="880" hidden="1" spans="5:11">
      <c r="E880"/>
      <c r="F880" s="183" t="s">
        <v>224</v>
      </c>
      <c r="G880" s="161"/>
      <c r="H880" s="161"/>
      <c r="I880" s="62"/>
      <c r="J880" s="22"/>
      <c r="K880" s="177"/>
    </row>
    <row r="881" ht="16.5" spans="5:11">
      <c r="E881"/>
      <c r="F881" s="164" t="s">
        <v>161</v>
      </c>
      <c r="G881" s="161"/>
      <c r="H881" s="161"/>
      <c r="I881" s="62"/>
      <c r="J881" s="22"/>
      <c r="K881" s="176">
        <f>J883+J884+J886+J887+J889</f>
        <v>9.6462952</v>
      </c>
    </row>
    <row r="882" ht="27.75" spans="5:11">
      <c r="E882"/>
      <c r="F882" s="165" t="s">
        <v>162</v>
      </c>
      <c r="G882" s="166" t="s">
        <v>163</v>
      </c>
      <c r="H882" s="167" t="s">
        <v>164</v>
      </c>
      <c r="I882" s="62"/>
      <c r="J882" s="22"/>
      <c r="K882" s="178"/>
    </row>
    <row r="883" ht="15.75" spans="5:11">
      <c r="E883"/>
      <c r="F883" s="168" t="s">
        <v>225</v>
      </c>
      <c r="G883" s="169">
        <v>43.4</v>
      </c>
      <c r="H883" s="170">
        <v>43.4</v>
      </c>
      <c r="I883" s="62">
        <v>65</v>
      </c>
      <c r="J883" s="67">
        <f>G883*I883/1000</f>
        <v>2.821</v>
      </c>
      <c r="K883" s="178"/>
    </row>
    <row r="884" ht="15.75" spans="5:11">
      <c r="E884"/>
      <c r="F884" s="168" t="s">
        <v>169</v>
      </c>
      <c r="G884" s="169">
        <v>96</v>
      </c>
      <c r="H884" s="170">
        <v>96</v>
      </c>
      <c r="I884" s="62">
        <v>45.99</v>
      </c>
      <c r="J884" s="67">
        <f>G884*I884/1000</f>
        <v>4.41504</v>
      </c>
      <c r="K884" s="178"/>
    </row>
    <row r="885" ht="15.75" spans="5:11">
      <c r="E885"/>
      <c r="F885" s="168" t="s">
        <v>180</v>
      </c>
      <c r="G885" s="169">
        <v>63.9</v>
      </c>
      <c r="H885" s="170">
        <v>63.9</v>
      </c>
      <c r="I885" s="62"/>
      <c r="J885" s="197"/>
      <c r="K885" s="178"/>
    </row>
    <row r="886" ht="15.75" spans="5:11">
      <c r="E886"/>
      <c r="F886" s="168" t="s">
        <v>183</v>
      </c>
      <c r="G886" s="169">
        <v>5.18</v>
      </c>
      <c r="H886" s="170">
        <v>5.18</v>
      </c>
      <c r="I886" s="104">
        <v>46</v>
      </c>
      <c r="J886" s="67">
        <f>G886*I886/1000</f>
        <v>0.23828</v>
      </c>
      <c r="K886" s="178"/>
    </row>
    <row r="887" ht="15.75" spans="5:11">
      <c r="E887"/>
      <c r="F887" s="168" t="s">
        <v>212</v>
      </c>
      <c r="G887" s="169">
        <v>0.5</v>
      </c>
      <c r="H887" s="170">
        <v>0.5</v>
      </c>
      <c r="I887" s="62">
        <v>15</v>
      </c>
      <c r="J887" s="67">
        <f>G887*I887/1000</f>
        <v>0.0075</v>
      </c>
      <c r="K887" s="178"/>
    </row>
    <row r="888" ht="15.75" spans="5:11">
      <c r="E888"/>
      <c r="F888" s="171" t="s">
        <v>226</v>
      </c>
      <c r="G888" s="172" t="s">
        <v>172</v>
      </c>
      <c r="H888" s="173">
        <v>195</v>
      </c>
      <c r="I888" s="62"/>
      <c r="J888" s="197"/>
      <c r="K888" s="178"/>
    </row>
    <row r="889" ht="15.75" spans="5:11">
      <c r="E889"/>
      <c r="F889" s="168" t="s">
        <v>173</v>
      </c>
      <c r="G889" s="169">
        <v>4.88</v>
      </c>
      <c r="H889" s="170">
        <v>4.88</v>
      </c>
      <c r="I889" s="104">
        <v>443.54</v>
      </c>
      <c r="J889" s="67">
        <f>G889*I889/1000</f>
        <v>2.1644752</v>
      </c>
      <c r="K889" s="178"/>
    </row>
    <row r="890" spans="5:11">
      <c r="E890"/>
      <c r="F890" s="91"/>
      <c r="G890" s="22"/>
      <c r="H890" s="22"/>
      <c r="I890" s="62"/>
      <c r="J890" s="22"/>
      <c r="K890" s="178"/>
    </row>
    <row r="891" spans="5:11">
      <c r="E891"/>
      <c r="F891" s="20"/>
      <c r="K891" s="198"/>
    </row>
    <row r="892" ht="21" spans="5:11">
      <c r="E892"/>
      <c r="F892" s="89" t="s">
        <v>175</v>
      </c>
      <c r="G892" s="22"/>
      <c r="H892" s="22"/>
      <c r="I892" s="106"/>
      <c r="J892" s="66"/>
      <c r="K892" s="176">
        <f>J899+J901</f>
        <v>0.851</v>
      </c>
    </row>
    <row r="893" spans="5:11">
      <c r="E893"/>
      <c r="F893" s="90" t="s">
        <v>191</v>
      </c>
      <c r="G893" s="22"/>
      <c r="H893" s="22"/>
      <c r="I893" s="106"/>
      <c r="J893" s="65"/>
      <c r="K893" s="178"/>
    </row>
    <row r="894" spans="5:11">
      <c r="E894"/>
      <c r="F894" s="91"/>
      <c r="G894" s="22"/>
      <c r="H894" s="22"/>
      <c r="I894" s="106"/>
      <c r="J894" s="65"/>
      <c r="K894" s="178"/>
    </row>
    <row r="895" spans="5:11">
      <c r="E895"/>
      <c r="F895" s="92" t="s">
        <v>192</v>
      </c>
      <c r="G895" s="22"/>
      <c r="H895" s="22"/>
      <c r="I895" s="106"/>
      <c r="J895" s="65"/>
      <c r="K895" s="178"/>
    </row>
    <row r="896" hidden="1" spans="5:11">
      <c r="E896"/>
      <c r="F896" s="93" t="s">
        <v>200</v>
      </c>
      <c r="G896" s="22"/>
      <c r="H896" s="22"/>
      <c r="I896" s="106"/>
      <c r="J896" s="65"/>
      <c r="K896" s="178"/>
    </row>
    <row r="897" ht="15.75" spans="5:11">
      <c r="E897"/>
      <c r="F897" s="24" t="s">
        <v>177</v>
      </c>
      <c r="G897" s="22"/>
      <c r="H897" s="22"/>
      <c r="I897" s="106"/>
      <c r="J897" s="65"/>
      <c r="K897" s="178"/>
    </row>
    <row r="898" ht="25.5" spans="5:11">
      <c r="E898"/>
      <c r="F898" s="94" t="s">
        <v>162</v>
      </c>
      <c r="G898" s="95" t="s">
        <v>163</v>
      </c>
      <c r="H898" s="95" t="s">
        <v>164</v>
      </c>
      <c r="I898" s="106"/>
      <c r="J898" s="65"/>
      <c r="K898" s="178"/>
    </row>
    <row r="899" spans="5:11">
      <c r="E899"/>
      <c r="F899" s="96" t="s">
        <v>178</v>
      </c>
      <c r="G899" s="97">
        <v>0.5</v>
      </c>
      <c r="H899" s="97">
        <v>0.5</v>
      </c>
      <c r="I899" s="106" t="s">
        <v>179</v>
      </c>
      <c r="J899" s="66">
        <f>G899*I899/1000</f>
        <v>0.23</v>
      </c>
      <c r="K899" s="178"/>
    </row>
    <row r="900" spans="5:11">
      <c r="E900"/>
      <c r="F900" s="96" t="s">
        <v>180</v>
      </c>
      <c r="G900" s="97">
        <v>54</v>
      </c>
      <c r="H900" s="97">
        <v>54</v>
      </c>
      <c r="I900" s="106"/>
      <c r="J900" s="65"/>
      <c r="K900" s="178"/>
    </row>
    <row r="901" spans="5:11">
      <c r="E901"/>
      <c r="F901" s="96" t="s">
        <v>183</v>
      </c>
      <c r="G901" s="97">
        <v>13.5</v>
      </c>
      <c r="H901" s="97">
        <v>13.5</v>
      </c>
      <c r="I901" s="106" t="s">
        <v>184</v>
      </c>
      <c r="J901" s="66">
        <f>G901*I901/1000</f>
        <v>0.621</v>
      </c>
      <c r="K901" s="178"/>
    </row>
    <row r="902" spans="5:11">
      <c r="E902"/>
      <c r="F902" s="96" t="s">
        <v>180</v>
      </c>
      <c r="G902" s="97">
        <v>135</v>
      </c>
      <c r="H902" s="97">
        <v>135</v>
      </c>
      <c r="I902" s="106"/>
      <c r="J902" s="65"/>
      <c r="K902" s="178"/>
    </row>
    <row r="903" spans="5:11">
      <c r="E903"/>
      <c r="F903" s="20"/>
      <c r="K903" s="198"/>
    </row>
    <row r="904" spans="5:11">
      <c r="E904"/>
      <c r="F904" s="211"/>
      <c r="G904" s="212"/>
      <c r="H904" s="212"/>
      <c r="I904" s="215"/>
      <c r="J904" s="212"/>
      <c r="K904" s="216"/>
    </row>
    <row r="905" ht="18.75" spans="5:11">
      <c r="E905"/>
      <c r="F905" s="213" t="s">
        <v>348</v>
      </c>
      <c r="I905" s="57"/>
      <c r="K905" s="176">
        <f>J907+J908+J909</f>
        <v>9.3616</v>
      </c>
    </row>
    <row r="906" hidden="1" spans="5:11">
      <c r="E906"/>
      <c r="F906" s="96"/>
      <c r="G906" s="97"/>
      <c r="H906" s="97"/>
      <c r="I906" s="64"/>
      <c r="J906" s="67"/>
      <c r="K906" s="178"/>
    </row>
    <row r="907" spans="5:11">
      <c r="E907"/>
      <c r="F907" s="96" t="s">
        <v>203</v>
      </c>
      <c r="G907" s="36">
        <v>30</v>
      </c>
      <c r="H907" s="97">
        <v>30</v>
      </c>
      <c r="I907" s="106" t="s">
        <v>204</v>
      </c>
      <c r="J907" s="67">
        <f>G907*I907/1000</f>
        <v>1.4766</v>
      </c>
      <c r="K907" s="178"/>
    </row>
    <row r="908" spans="5:11">
      <c r="E908"/>
      <c r="F908" s="96" t="s">
        <v>214</v>
      </c>
      <c r="G908" s="65">
        <v>5</v>
      </c>
      <c r="H908" s="97">
        <v>5</v>
      </c>
      <c r="I908" s="106" t="s">
        <v>215</v>
      </c>
      <c r="J908" s="67">
        <f>G908*I908/1000</f>
        <v>1.725</v>
      </c>
      <c r="K908" s="178"/>
    </row>
    <row r="909" spans="5:11">
      <c r="E909"/>
      <c r="F909" s="96" t="s">
        <v>216</v>
      </c>
      <c r="G909" s="65">
        <v>16</v>
      </c>
      <c r="H909" s="97">
        <v>15</v>
      </c>
      <c r="I909" s="106" t="s">
        <v>217</v>
      </c>
      <c r="J909" s="67">
        <f>G909*I909/1000</f>
        <v>6.16</v>
      </c>
      <c r="K909" s="178"/>
    </row>
    <row r="910" spans="5:11">
      <c r="E910"/>
      <c r="K910" s="198"/>
    </row>
    <row r="911" ht="16.5" spans="5:11">
      <c r="E911"/>
      <c r="F911" s="39" t="s">
        <v>244</v>
      </c>
      <c r="K911" s="69">
        <f>J913+J914+J916+J917</f>
        <v>13.104624</v>
      </c>
    </row>
    <row r="912" ht="27.75" spans="5:8">
      <c r="E912"/>
      <c r="F912" s="12" t="s">
        <v>162</v>
      </c>
      <c r="G912" s="12" t="s">
        <v>163</v>
      </c>
      <c r="H912" s="13" t="s">
        <v>164</v>
      </c>
    </row>
    <row r="913" ht="15.75" spans="5:10">
      <c r="E913"/>
      <c r="F913" s="40" t="s">
        <v>245</v>
      </c>
      <c r="G913" s="15">
        <v>67.8</v>
      </c>
      <c r="H913" s="16">
        <v>57.6</v>
      </c>
      <c r="I913">
        <v>128</v>
      </c>
      <c r="J913">
        <f>G913*I913/1000</f>
        <v>8.6784</v>
      </c>
    </row>
    <row r="914" ht="15.75" spans="5:10">
      <c r="E914"/>
      <c r="F914" s="40" t="s">
        <v>246</v>
      </c>
      <c r="G914" s="15">
        <v>52.6</v>
      </c>
      <c r="H914" s="16">
        <v>42</v>
      </c>
      <c r="I914">
        <v>65</v>
      </c>
      <c r="J914">
        <f t="shared" ref="J914" si="28">G914*I914/1000</f>
        <v>3.419</v>
      </c>
    </row>
    <row r="915" ht="15.75" spans="5:8">
      <c r="E915"/>
      <c r="F915" s="40" t="s">
        <v>247</v>
      </c>
      <c r="G915" s="15">
        <v>18</v>
      </c>
      <c r="H915" s="16">
        <v>14.4</v>
      </c>
    </row>
    <row r="916" ht="15.75" spans="5:10">
      <c r="E916"/>
      <c r="F916" s="40" t="s">
        <v>248</v>
      </c>
      <c r="G916" s="15">
        <v>17.2</v>
      </c>
      <c r="H916" s="16">
        <v>14.4</v>
      </c>
      <c r="I916">
        <v>16</v>
      </c>
      <c r="J916">
        <f t="shared" ref="J916:J917" si="29">G916*I916/1000</f>
        <v>0.2752</v>
      </c>
    </row>
    <row r="917" ht="15.75" spans="5:10">
      <c r="E917"/>
      <c r="F917" s="40" t="s">
        <v>249</v>
      </c>
      <c r="G917" s="15">
        <v>7.2</v>
      </c>
      <c r="H917" s="16">
        <v>7.2</v>
      </c>
      <c r="I917">
        <v>101.67</v>
      </c>
      <c r="J917">
        <f t="shared" si="29"/>
        <v>0.732024</v>
      </c>
    </row>
    <row r="919" ht="26.25" spans="5:11">
      <c r="E919"/>
      <c r="F919" s="41" t="s">
        <v>356</v>
      </c>
      <c r="K919" s="199">
        <f>J921+J922+J924+J925+J926+J927+J928+J929</f>
        <v>3.26655</v>
      </c>
    </row>
    <row r="920" ht="15.75" spans="5:11">
      <c r="E920"/>
      <c r="F920" s="43" t="s">
        <v>162</v>
      </c>
      <c r="G920" s="44" t="s">
        <v>163</v>
      </c>
      <c r="H920" s="45" t="s">
        <v>164</v>
      </c>
      <c r="K920" s="198"/>
    </row>
    <row r="921" ht="15.75" spans="5:11">
      <c r="E921"/>
      <c r="F921" s="46" t="s">
        <v>357</v>
      </c>
      <c r="G921" s="47">
        <v>50</v>
      </c>
      <c r="H921" s="48">
        <v>40</v>
      </c>
      <c r="I921">
        <v>12</v>
      </c>
      <c r="J921">
        <f>G921*I921/1000</f>
        <v>0.6</v>
      </c>
      <c r="K921" s="198"/>
    </row>
    <row r="922" ht="15.75" spans="5:11">
      <c r="E922"/>
      <c r="F922" s="46" t="s">
        <v>290</v>
      </c>
      <c r="G922" s="47">
        <v>25</v>
      </c>
      <c r="H922" s="48">
        <v>20</v>
      </c>
      <c r="I922">
        <v>14</v>
      </c>
      <c r="J922">
        <f t="shared" ref="J922:J929" si="30">G922*I922/1000</f>
        <v>0.35</v>
      </c>
      <c r="K922" s="198"/>
    </row>
    <row r="923" ht="30.75" hidden="1" spans="5:11">
      <c r="E923"/>
      <c r="F923" s="46" t="s">
        <v>358</v>
      </c>
      <c r="G923" s="47">
        <v>21.5</v>
      </c>
      <c r="H923" s="48">
        <v>15</v>
      </c>
      <c r="J923">
        <f t="shared" si="30"/>
        <v>0</v>
      </c>
      <c r="K923" s="198"/>
    </row>
    <row r="924" ht="15.75" spans="5:11">
      <c r="E924"/>
      <c r="F924" s="46" t="s">
        <v>252</v>
      </c>
      <c r="G924" s="47">
        <v>26.8</v>
      </c>
      <c r="H924" s="48">
        <v>20</v>
      </c>
      <c r="I924">
        <v>13</v>
      </c>
      <c r="J924">
        <f t="shared" si="30"/>
        <v>0.3484</v>
      </c>
      <c r="K924" s="198"/>
    </row>
    <row r="925" ht="15.75" spans="5:11">
      <c r="E925"/>
      <c r="F925" s="46" t="s">
        <v>258</v>
      </c>
      <c r="G925" s="47">
        <v>15.8</v>
      </c>
      <c r="H925" s="48">
        <v>12.5</v>
      </c>
      <c r="I925">
        <v>16</v>
      </c>
      <c r="J925">
        <f t="shared" si="30"/>
        <v>0.2528</v>
      </c>
      <c r="K925" s="198"/>
    </row>
    <row r="926" ht="15.75" spans="5:11">
      <c r="E926"/>
      <c r="F926" s="46" t="s">
        <v>259</v>
      </c>
      <c r="G926" s="47">
        <v>12</v>
      </c>
      <c r="H926" s="48">
        <v>10</v>
      </c>
      <c r="I926">
        <v>16</v>
      </c>
      <c r="J926">
        <f t="shared" si="30"/>
        <v>0.192</v>
      </c>
      <c r="K926" s="198"/>
    </row>
    <row r="927" ht="15.75" spans="5:11">
      <c r="E927"/>
      <c r="F927" s="46" t="s">
        <v>249</v>
      </c>
      <c r="G927" s="47">
        <v>5</v>
      </c>
      <c r="H927" s="48">
        <v>5</v>
      </c>
      <c r="I927">
        <v>101.67</v>
      </c>
      <c r="J927">
        <f t="shared" si="30"/>
        <v>0.50835</v>
      </c>
      <c r="K927" s="198"/>
    </row>
    <row r="928" ht="15.75" spans="5:11">
      <c r="E928"/>
      <c r="F928" s="46" t="s">
        <v>183</v>
      </c>
      <c r="G928" s="47">
        <v>2.5</v>
      </c>
      <c r="H928" s="48">
        <v>2.5</v>
      </c>
      <c r="I928">
        <v>46</v>
      </c>
      <c r="J928">
        <f t="shared" si="30"/>
        <v>0.115</v>
      </c>
      <c r="K928" s="198"/>
    </row>
    <row r="929" ht="15.75" spans="5:11">
      <c r="E929"/>
      <c r="F929" s="46" t="s">
        <v>291</v>
      </c>
      <c r="G929" s="47">
        <v>7.5</v>
      </c>
      <c r="H929" s="48">
        <v>7.5</v>
      </c>
      <c r="I929">
        <v>120</v>
      </c>
      <c r="J929">
        <f t="shared" si="30"/>
        <v>0.9</v>
      </c>
      <c r="K929" s="198"/>
    </row>
    <row r="930" ht="15.75" spans="5:11">
      <c r="E930"/>
      <c r="F930" s="46" t="s">
        <v>180</v>
      </c>
      <c r="G930" s="47">
        <v>200</v>
      </c>
      <c r="H930" s="48">
        <v>200</v>
      </c>
      <c r="K930" s="198"/>
    </row>
    <row r="931" ht="15.75" spans="5:11">
      <c r="E931"/>
      <c r="F931" s="46" t="s">
        <v>292</v>
      </c>
      <c r="G931" s="47">
        <v>200</v>
      </c>
      <c r="H931" s="48">
        <v>200</v>
      </c>
      <c r="K931" s="198"/>
    </row>
    <row r="933" ht="25.5" spans="5:11">
      <c r="E933"/>
      <c r="F933" s="41" t="s">
        <v>332</v>
      </c>
      <c r="K933" s="69">
        <f>J936+J938+J939</f>
        <v>6.3683878</v>
      </c>
    </row>
    <row r="934" ht="15.75" spans="5:6">
      <c r="E934"/>
      <c r="F934" s="42" t="s">
        <v>267</v>
      </c>
    </row>
    <row r="935" ht="15.75" spans="5:8">
      <c r="E935"/>
      <c r="F935" s="43" t="s">
        <v>162</v>
      </c>
      <c r="G935" s="44" t="s">
        <v>163</v>
      </c>
      <c r="H935" s="45" t="s">
        <v>164</v>
      </c>
    </row>
    <row r="936" ht="15.75" spans="5:10">
      <c r="E936"/>
      <c r="F936" s="46" t="s">
        <v>333</v>
      </c>
      <c r="G936" s="47">
        <v>63</v>
      </c>
      <c r="H936" s="48">
        <v>63</v>
      </c>
      <c r="I936">
        <v>40</v>
      </c>
      <c r="J936">
        <f>G936*I936/1000</f>
        <v>2.52</v>
      </c>
    </row>
    <row r="937" ht="15.75" spans="5:8">
      <c r="E937"/>
      <c r="F937" s="46" t="s">
        <v>180</v>
      </c>
      <c r="G937" s="47">
        <v>378</v>
      </c>
      <c r="H937" s="48">
        <v>378</v>
      </c>
    </row>
    <row r="938" ht="15.75" spans="5:10">
      <c r="E938"/>
      <c r="F938" s="46" t="s">
        <v>264</v>
      </c>
      <c r="G938" s="47">
        <v>3.15</v>
      </c>
      <c r="H938" s="48">
        <v>3.15</v>
      </c>
      <c r="I938">
        <v>15</v>
      </c>
      <c r="J938">
        <f>G938*I938/1000</f>
        <v>0.04725</v>
      </c>
    </row>
    <row r="939" ht="15.75" spans="5:10">
      <c r="E939"/>
      <c r="F939" s="46" t="s">
        <v>173</v>
      </c>
      <c r="G939" s="47">
        <v>8.57</v>
      </c>
      <c r="H939" s="48">
        <v>8.57</v>
      </c>
      <c r="I939">
        <v>443.54</v>
      </c>
      <c r="J939">
        <f>G939*I939/1000</f>
        <v>3.8011378</v>
      </c>
    </row>
    <row r="941" ht="28.5" spans="5:11">
      <c r="E941"/>
      <c r="F941" s="133" t="s">
        <v>402</v>
      </c>
      <c r="K941" s="69">
        <f>J952+J957+J958+J960+J962</f>
        <v>21.981132</v>
      </c>
    </row>
    <row r="942" hidden="1" spans="5:6">
      <c r="E942"/>
      <c r="F942" s="134" t="s">
        <v>154</v>
      </c>
    </row>
    <row r="943" hidden="1" spans="5:11">
      <c r="E943"/>
      <c r="K943"/>
    </row>
    <row r="944" hidden="1" spans="5:11">
      <c r="E944"/>
      <c r="F944" s="71" t="s">
        <v>155</v>
      </c>
      <c r="K944"/>
    </row>
    <row r="945" hidden="1" spans="5:11">
      <c r="E945"/>
      <c r="F945" s="75" t="s">
        <v>156</v>
      </c>
      <c r="K945"/>
    </row>
    <row r="946" hidden="1" spans="5:11">
      <c r="E946"/>
      <c r="F946" s="75" t="s">
        <v>157</v>
      </c>
      <c r="K946"/>
    </row>
    <row r="947" hidden="1" spans="5:11">
      <c r="E947"/>
      <c r="F947" s="134" t="s">
        <v>403</v>
      </c>
      <c r="K947"/>
    </row>
    <row r="948" ht="15.75" spans="5:11">
      <c r="E948"/>
      <c r="F948" s="135" t="s">
        <v>272</v>
      </c>
      <c r="K948"/>
    </row>
    <row r="949" ht="27.75" spans="5:11">
      <c r="E949"/>
      <c r="F949" s="77" t="s">
        <v>162</v>
      </c>
      <c r="G949" s="12" t="s">
        <v>163</v>
      </c>
      <c r="H949" s="13" t="s">
        <v>164</v>
      </c>
      <c r="K949"/>
    </row>
    <row r="950" ht="15.75" spans="5:11">
      <c r="E950"/>
      <c r="F950" s="46" t="s">
        <v>372</v>
      </c>
      <c r="G950" s="15">
        <v>123</v>
      </c>
      <c r="H950" s="16">
        <v>98.8</v>
      </c>
      <c r="K950"/>
    </row>
    <row r="951" ht="15.75" spans="5:11">
      <c r="E951"/>
      <c r="F951" s="46" t="s">
        <v>373</v>
      </c>
      <c r="G951" s="15">
        <v>159</v>
      </c>
      <c r="H951" s="16">
        <v>73.8</v>
      </c>
      <c r="K951"/>
    </row>
    <row r="952" ht="15.75" spans="5:11">
      <c r="E952"/>
      <c r="F952" s="46" t="s">
        <v>404</v>
      </c>
      <c r="G952" s="15">
        <v>126</v>
      </c>
      <c r="H952" s="16">
        <v>73.8</v>
      </c>
      <c r="I952">
        <v>130</v>
      </c>
      <c r="J952">
        <f>G952*I952/1000</f>
        <v>16.38</v>
      </c>
      <c r="K952"/>
    </row>
    <row r="953" ht="15.75" hidden="1" spans="5:11">
      <c r="E953"/>
      <c r="F953" s="46" t="s">
        <v>374</v>
      </c>
      <c r="G953" s="15">
        <v>106</v>
      </c>
      <c r="H953" s="214">
        <v>73.8</v>
      </c>
      <c r="K953"/>
    </row>
    <row r="954" ht="15.75" hidden="1" spans="5:11">
      <c r="E954"/>
      <c r="F954" s="46" t="s">
        <v>405</v>
      </c>
      <c r="G954" s="15">
        <v>105</v>
      </c>
      <c r="H954" s="214">
        <v>73.8</v>
      </c>
      <c r="K954"/>
    </row>
    <row r="955" ht="15.75" hidden="1" spans="5:11">
      <c r="E955"/>
      <c r="F955" s="46" t="s">
        <v>375</v>
      </c>
      <c r="G955" s="15">
        <v>75</v>
      </c>
      <c r="H955" s="214">
        <v>73.8</v>
      </c>
      <c r="K955"/>
    </row>
    <row r="956" ht="27.75" spans="5:11">
      <c r="E956"/>
      <c r="F956" s="78" t="s">
        <v>406</v>
      </c>
      <c r="G956" s="18" t="s">
        <v>172</v>
      </c>
      <c r="H956" s="79" t="s">
        <v>172</v>
      </c>
      <c r="K956"/>
    </row>
    <row r="957" ht="30.75" spans="5:11">
      <c r="E957"/>
      <c r="F957" s="46" t="s">
        <v>277</v>
      </c>
      <c r="G957" s="15">
        <v>18.8</v>
      </c>
      <c r="H957" s="16">
        <v>18.8</v>
      </c>
      <c r="I957">
        <v>41.4</v>
      </c>
      <c r="J957">
        <f t="shared" ref="J957:J962" si="31">G957*I957/1000</f>
        <v>0.77832</v>
      </c>
      <c r="K957"/>
    </row>
    <row r="958" ht="30.75" spans="5:11">
      <c r="E958"/>
      <c r="F958" s="46" t="s">
        <v>278</v>
      </c>
      <c r="G958" s="15">
        <v>26.3</v>
      </c>
      <c r="H958" s="16">
        <v>26.3</v>
      </c>
      <c r="I958">
        <v>45.99</v>
      </c>
      <c r="J958">
        <f t="shared" si="31"/>
        <v>1.209537</v>
      </c>
      <c r="K958"/>
    </row>
    <row r="959" ht="15.75" spans="5:8">
      <c r="E959"/>
      <c r="F959" s="46" t="s">
        <v>170</v>
      </c>
      <c r="G959" s="15">
        <v>26.3</v>
      </c>
      <c r="H959" s="16">
        <v>26.3</v>
      </c>
    </row>
    <row r="960" ht="15.75" spans="5:10">
      <c r="E960"/>
      <c r="F960" s="46" t="s">
        <v>279</v>
      </c>
      <c r="G960" s="15">
        <v>10</v>
      </c>
      <c r="H960" s="16">
        <v>10</v>
      </c>
      <c r="I960">
        <v>195</v>
      </c>
      <c r="J960">
        <f t="shared" si="31"/>
        <v>1.95</v>
      </c>
    </row>
    <row r="961" ht="15.75" spans="5:8">
      <c r="E961"/>
      <c r="F961" s="78" t="s">
        <v>280</v>
      </c>
      <c r="G961" s="18" t="s">
        <v>172</v>
      </c>
      <c r="H961" s="19">
        <v>125</v>
      </c>
    </row>
    <row r="962" ht="15.75" spans="5:10">
      <c r="E962"/>
      <c r="F962" s="46" t="s">
        <v>173</v>
      </c>
      <c r="G962" s="15">
        <v>3.75</v>
      </c>
      <c r="H962" s="16">
        <v>3.75</v>
      </c>
      <c r="I962">
        <v>443.54</v>
      </c>
      <c r="J962">
        <f t="shared" si="31"/>
        <v>1.663275</v>
      </c>
    </row>
    <row r="964" ht="26.25" spans="5:11">
      <c r="E964"/>
      <c r="F964" s="41" t="s">
        <v>300</v>
      </c>
      <c r="K964" s="69">
        <f>J966+J967+J969</f>
        <v>2.6266</v>
      </c>
    </row>
    <row r="965" ht="15.75" spans="5:8">
      <c r="E965"/>
      <c r="F965" s="43" t="s">
        <v>162</v>
      </c>
      <c r="G965" s="44" t="s">
        <v>163</v>
      </c>
      <c r="H965" s="45" t="s">
        <v>164</v>
      </c>
    </row>
    <row r="966" ht="15.75" spans="5:10">
      <c r="E966"/>
      <c r="F966" s="46" t="s">
        <v>301</v>
      </c>
      <c r="G966" s="47">
        <v>20</v>
      </c>
      <c r="H966" s="48">
        <v>50</v>
      </c>
      <c r="I966">
        <v>93.03</v>
      </c>
      <c r="J966">
        <f>G966*I966/1000</f>
        <v>1.8606</v>
      </c>
    </row>
    <row r="967" ht="15.75" spans="5:10">
      <c r="E967"/>
      <c r="F967" s="46" t="s">
        <v>183</v>
      </c>
      <c r="G967" s="47">
        <v>16</v>
      </c>
      <c r="H967" s="48">
        <v>16</v>
      </c>
      <c r="I967">
        <v>46</v>
      </c>
      <c r="J967">
        <f>G967*I967/1000</f>
        <v>0.736</v>
      </c>
    </row>
    <row r="968" ht="24.75" spans="5:8">
      <c r="E968"/>
      <c r="F968" s="72" t="s">
        <v>308</v>
      </c>
      <c r="G968" s="131">
        <v>11</v>
      </c>
      <c r="H968" s="73">
        <v>11</v>
      </c>
    </row>
    <row r="969" ht="15.75" spans="5:10">
      <c r="E969"/>
      <c r="F969" s="46" t="s">
        <v>309</v>
      </c>
      <c r="G969" s="47">
        <v>0.2</v>
      </c>
      <c r="H969" s="48">
        <v>0.2</v>
      </c>
      <c r="I969">
        <v>150</v>
      </c>
      <c r="J969">
        <f>G969*I969/1000</f>
        <v>0.03</v>
      </c>
    </row>
    <row r="970" ht="15.75" spans="5:8">
      <c r="E970"/>
      <c r="F970" s="46" t="s">
        <v>180</v>
      </c>
      <c r="G970" s="47">
        <v>203</v>
      </c>
      <c r="H970" s="48">
        <v>203</v>
      </c>
    </row>
    <row r="972" spans="5:11">
      <c r="E972"/>
      <c r="F972" s="4" t="s">
        <v>32</v>
      </c>
      <c r="G972">
        <v>80</v>
      </c>
      <c r="I972">
        <v>29.72</v>
      </c>
      <c r="K972" s="69">
        <f>G972*I972/1000</f>
        <v>2.3776</v>
      </c>
    </row>
    <row r="974" spans="5:11">
      <c r="E974"/>
      <c r="F974" s="86" t="s">
        <v>355</v>
      </c>
      <c r="G974">
        <v>250</v>
      </c>
      <c r="I974">
        <v>130</v>
      </c>
      <c r="K974" s="69">
        <f>G974*I974/1000</f>
        <v>32.5</v>
      </c>
    </row>
    <row r="975" spans="6:11">
      <c r="F975" s="86"/>
      <c r="G975" s="217"/>
      <c r="K975" s="218">
        <f>G975*I975/1000</f>
        <v>0</v>
      </c>
    </row>
  </sheetData>
  <mergeCells count="32">
    <mergeCell ref="F17:J17"/>
    <mergeCell ref="F24:J24"/>
    <mergeCell ref="F134:J134"/>
    <mergeCell ref="G144:H144"/>
    <mergeCell ref="G145:H145"/>
    <mergeCell ref="E176:F176"/>
    <mergeCell ref="E177:F177"/>
    <mergeCell ref="E178:F178"/>
    <mergeCell ref="E179:F179"/>
    <mergeCell ref="F397:J397"/>
    <mergeCell ref="F404:J404"/>
    <mergeCell ref="G430:H430"/>
    <mergeCell ref="G431:H431"/>
    <mergeCell ref="F630:J630"/>
    <mergeCell ref="G732:H732"/>
    <mergeCell ref="G733:H733"/>
    <mergeCell ref="E766:F766"/>
    <mergeCell ref="E767:F767"/>
    <mergeCell ref="E768:F768"/>
    <mergeCell ref="E769:F769"/>
    <mergeCell ref="H808:I808"/>
    <mergeCell ref="H809:I809"/>
    <mergeCell ref="H810:I810"/>
    <mergeCell ref="E811:F811"/>
    <mergeCell ref="E812:F812"/>
    <mergeCell ref="E813:F813"/>
    <mergeCell ref="E814:F814"/>
    <mergeCell ref="E815:F815"/>
    <mergeCell ref="E816:F816"/>
    <mergeCell ref="E817:F817"/>
    <mergeCell ref="E808:E810"/>
    <mergeCell ref="F808:G810"/>
  </mergeCells>
  <hyperlinks>
    <hyperlink ref="F7" r:id="rId2" display="Яйцо" tooltip="Открыть страницу о продукте"/>
    <hyperlink ref="F8" r:id="rId3" display="  или Меланж" tooltip="Открыть страницу о продукте"/>
    <hyperlink ref="F9" r:id="rId4" display="Молоко" tooltip="Открыть страницу о продукте"/>
    <hyperlink ref="F10" r:id="rId5" display="  или Вода" tooltip="Открыть страницу о продукте"/>
    <hyperlink ref="F12" r:id="rId6" display="Масло сливочное" tooltip="Открыть страницу о продукте"/>
    <hyperlink ref="F14" r:id="rId6" display="Масло сливочное" tooltip="Открыть страницу о продукте"/>
    <hyperlink ref="F20" r:id="rId7" display="Чай высшего сорта" tooltip="Открыть страницу о продукте"/>
    <hyperlink ref="F21" r:id="rId5" display="Вода" tooltip="Открыть страницу о продукте"/>
    <hyperlink ref="F27" r:id="rId8" display="Чай-заварка № 375" tooltip="Открыть рецептуру блюда"/>
    <hyperlink ref="F28" r:id="rId9" display="Сахарный песок" tooltip="Открыть страницу о продукте"/>
    <hyperlink ref="F29" r:id="rId10" display="Лимон" tooltip="Открыть страницу о продукте"/>
    <hyperlink ref="F30" r:id="rId5" display="Вода" tooltip="Открыть страницу о продукте"/>
    <hyperlink ref="F45" r:id="rId11" display="Картофель" tooltip="Открыть страницу о продукте"/>
    <hyperlink ref="F46" r:id="rId12" display="Макароны из муки 1 сорта" tooltip="Открыть страницу о продукте"/>
    <hyperlink ref="F47" r:id="rId13" display="Лапша" tooltip="Открыть страницу о продукте"/>
    <hyperlink ref="F48" r:id="rId14" display="Вермишель" tooltip="Открыть страницу о продукте"/>
    <hyperlink ref="F49" r:id="rId15" display="Лапша домашняя № 114" tooltip="Открыть рецептуру блюда"/>
    <hyperlink ref="F50" r:id="rId16" display="Макаронные изделия, высшего сорта, яичные" tooltip="Открыть страницу о продукте"/>
    <hyperlink ref="F51" r:id="rId17" display="Морковь" tooltip="Открыть страницу о продукте"/>
    <hyperlink ref="F52" r:id="rId18" display="Лук репчатый" tooltip="Открыть страницу о продукте"/>
    <hyperlink ref="F53" r:id="rId19" display="Масло растительное" tooltip="Открыть страницу о продукте"/>
    <hyperlink ref="F54" r:id="rId20" display="Бульон костный № 80" tooltip="Открыть рецептуру блюда"/>
    <hyperlink ref="F55" r:id="rId21" display="  или Бульон рыбный" tooltip="Открыть страницу о продукте"/>
    <hyperlink ref="F56" r:id="rId22" display="  или Бульон куриный" tooltip="Открыть страницу о продукте"/>
    <hyperlink ref="F57" r:id="rId5" display="  или Вода" tooltip="Открыть страницу о продукте"/>
    <hyperlink ref="F58" r:id="rId23" display="Лавровый лист" tooltip="Открыть страницу о продукте"/>
    <hyperlink ref="F59" r:id="rId24" display="Соль поваренная пищевая" tooltip="Открыть страницу о продукте"/>
    <hyperlink ref="F65" r:id="rId25" display="ПЕРЕСЧИТАТЬ"/>
    <hyperlink ref="F68" r:id="rId26" display="Гречневая крупа" tooltip="Открыть страницу о продукте"/>
    <hyperlink ref="F69" r:id="rId5" display="Вода" tooltip="Открыть страницу о продукте"/>
    <hyperlink ref="F71" r:id="rId6" display="Масло сливочное" tooltip="Открыть страницу о продукте"/>
    <hyperlink ref="F77" r:id="rId25" display="ПЕРЕСЧИТАТЬ"/>
    <hyperlink ref="F80" r:id="rId27" display="Говядина 1 кат." tooltip="Открыть страницу о продукте"/>
    <hyperlink ref="F81" r:id="rId28" display="  или Свинина мясная" tooltip="Открыть страницу о продукте"/>
    <hyperlink ref="F82" r:id="rId29" display="  или Телятина 1 кат." tooltip="Открыть страницу о продукте"/>
    <hyperlink ref="F84" r:id="rId30" display="Хлеб пшеничный, формовой из муки 1 сорта" tooltip="Открыть страницу о продукте"/>
    <hyperlink ref="F85" r:id="rId31" display="Молоко стерилизованное 3,5% жирности" tooltip="Открыть страницу о продукте"/>
    <hyperlink ref="F86" r:id="rId5" display="  или Вода" tooltip="Открыть страницу о продукте"/>
    <hyperlink ref="F87" r:id="rId32" display="Сухари панировочные" tooltip="Открыть страницу о продукте"/>
    <hyperlink ref="F89" r:id="rId6" display="Масло сливочное" tooltip="Открыть страницу о продукте"/>
    <hyperlink ref="F124" r:id="rId25" display="ПЕРЕСЧИТАТЬ"/>
    <hyperlink ref="F128" r:id="rId7" display="Чай высшего сорта" tooltip="Открыть страницу о продукте"/>
    <hyperlink ref="F129" r:id="rId5" display="Вода" tooltip="Открыть страницу о продукте"/>
    <hyperlink ref="F130" r:id="rId9" display="Сахарный песок" tooltip="Открыть страницу о продукте"/>
    <hyperlink ref="F131" r:id="rId5" display="Вода" tooltip="Открыть страницу о продукте"/>
    <hyperlink ref="F137" r:id="rId6" display="Масло сливочное" tooltip="Открыть страницу о продукте"/>
    <hyperlink ref="F138" r:id="rId33" display="  или Масло шоколадное" tooltip="Открыть страницу о продукте"/>
    <hyperlink ref="F139" r:id="rId34" display="батон" tooltip="Открыть страницу о продукте"/>
    <hyperlink ref="F140" r:id="rId35" display="  или Хлеб пшеничный" tooltip="Открыть страницу о продукте"/>
    <hyperlink ref="F155" r:id="rId25" display="ПЕРЕСЧИТАТЬ"/>
    <hyperlink ref="F158" r:id="rId36" display="Капуста белокочанная" tooltip="Открыть страницу о продукте"/>
    <hyperlink ref="F159" r:id="rId11" display="Картофель" tooltip="Открыть страницу о продукте"/>
    <hyperlink ref="F160" r:id="rId17" display="Морковь" tooltip="Открыть страницу о продукте"/>
    <hyperlink ref="F161" r:id="rId18" display="Лук репчатый" tooltip="Открыть страницу о продукте"/>
    <hyperlink ref="F162" r:id="rId37" display="Томат-пюре" tooltip="Открыть страницу о продукте"/>
    <hyperlink ref="F163" r:id="rId19" display="Масло растительное" tooltip="Открыть страницу о продукте"/>
    <hyperlink ref="F164" r:id="rId38" display="Бульон мясной" tooltip="Открыть страницу о продукте"/>
    <hyperlink ref="F165" r:id="rId22" display="  или Бульон куриный" tooltip="Открыть страницу о продукте"/>
    <hyperlink ref="F166" r:id="rId5" display="  или Вода" tooltip="Открыть страницу о продукте"/>
    <hyperlink ref="F170" r:id="rId39" display="Цыпленок-бройлер" tooltip="Открыть страницу о продукте"/>
    <hyperlink ref="F171" r:id="rId39" display="  или Часть Цыпленока-бройлера" tooltip="Открыть страницу о продукте"/>
    <hyperlink ref="F172" r:id="rId40" display="Масло растительное" tooltip="Открыть страницу о продукте"/>
    <hyperlink ref="F174" r:id="rId41" display="Лук репчатый" tooltip="Открыть страницу о продукте"/>
    <hyperlink ref="F175" r:id="rId42" display="Морковь" tooltip="Открыть страницу о продукте"/>
    <hyperlink ref="E176" r:id="rId43" display="Рис" tooltip="Открыть страницу о продукте"/>
    <hyperlink ref="E177" r:id="rId40" display="Масло растительное" tooltip="Открыть страницу о продукте"/>
    <hyperlink ref="E178" r:id="rId44" display="Томат-паста" tooltip="Открыть страницу о продукте"/>
    <hyperlink ref="F183" r:id="rId45" display="Смесь сухофруктов" tooltip="Открыть страницу о продукте"/>
    <hyperlink ref="F184" r:id="rId46" display="  или Яблоки сушеные" tooltip="Открыть страницу о продукте"/>
    <hyperlink ref="F185" r:id="rId47" display="  или Груша сушеная" tooltip="Открыть страницу о продукте"/>
    <hyperlink ref="F186" r:id="rId48" display="  или Абрикосы сушеные без косточки (курага)" tooltip="Открыть страницу о продукте"/>
    <hyperlink ref="F187" r:id="rId49" display="  или Урюк" tooltip="Открыть страницу о продукте"/>
    <hyperlink ref="F188" r:id="rId50" display="  или Изюм" tooltip="Открыть страницу о продукте"/>
    <hyperlink ref="F190" r:id="rId9" display="Сахарный песок" tooltip="Открыть страницу о продукте"/>
    <hyperlink ref="F192" r:id="rId51" display="Лимонная кислота" tooltip="Открыть страницу о продукте"/>
    <hyperlink ref="F193" r:id="rId5" display="Вода" tooltip="Открыть страницу о продукте"/>
    <hyperlink ref="F204" r:id="rId25" display="Пересчитать"/>
    <hyperlink ref="F211" r:id="rId52" display="Пшеничная мука, высшего сорта" tooltip="Открыть страницу о продукте"/>
    <hyperlink ref="F212" r:id="rId2" display="Яйцо" tooltip="Открыть страницу о продукте"/>
    <hyperlink ref="F213" r:id="rId53" display="Молоко стерилизованное 3,2% жирности" tooltip="Открыть страницу о продукте"/>
    <hyperlink ref="F214" r:id="rId5" display="  или Вода" tooltip="Открыть страницу о продукте"/>
    <hyperlink ref="F215" r:id="rId54" display="Дрожжи сухие" tooltip="Открыть страницу о продукте"/>
    <hyperlink ref="F216" r:id="rId9" display="Сахарный песок" tooltip="Открыть страницу о продукте"/>
    <hyperlink ref="F217" r:id="rId24" display="Соль поваренная пищевая" tooltip="Открыть страницу о продукте"/>
    <hyperlink ref="F218" r:id="rId55" display="Масло подсолнечное" tooltip="Открыть страницу о продукте"/>
    <hyperlink ref="F220" r:id="rId56" display="Повидло" tooltip="Открыть страницу о продукте"/>
    <hyperlink ref="F102" r:id="rId25" display="Пересчитать"/>
    <hyperlink ref="F108" r:id="rId57" display="Творог" tooltip="Открыть страницу о продукте"/>
    <hyperlink ref="F109" r:id="rId58" display="Крупа манная" tooltip="Открыть страницу о продукте"/>
    <hyperlink ref="F110" r:id="rId5" display="Вода" tooltip="Открыть страницу о продукте"/>
    <hyperlink ref="F111" r:id="rId53" display="  или Молоко стерилизованное 3,2% жирности" tooltip="Открыть страницу о продукте"/>
    <hyperlink ref="F112" r:id="rId2" display="Яйцо" tooltip="Открыть страницу о продукте"/>
    <hyperlink ref="F113" r:id="rId9" display="Сахарный песок" tooltip="Открыть страницу о продукте"/>
    <hyperlink ref="F114" r:id="rId59" display="Сметана 10,0% жирности" tooltip="Открыть страницу о продукте"/>
    <hyperlink ref="F115" r:id="rId60" display="Сухари" tooltip="Открыть страницу о продукте"/>
    <hyperlink ref="F116" r:id="rId6" display="Масло сливочное" tooltip="Открыть страницу о продукте"/>
    <hyperlink ref="F224" r:id="rId61" display="Огурец свежий" tooltip="Открыть страницу о продукте"/>
    <hyperlink ref="F228" r:id="rId55" display="Масло подсолнечное" tooltip="Открыть страницу о продукте"/>
    <hyperlink ref="F229" r:id="rId62" display="Бульон мясной № 511" tooltip="Открыть рецептуру блюда"/>
    <hyperlink ref="F230" r:id="rId5" display="  или Вода" tooltip="Открыть страницу о продукте"/>
    <hyperlink ref="F231" r:id="rId11" display="Картофель" tooltip="Открыть страницу о продукте"/>
    <hyperlink ref="F232" r:id="rId63" display="Крупа перловая" tooltip="Открыть страницу о продукте"/>
    <hyperlink ref="F233" r:id="rId64" display="  или Крупа овсяная" tooltip="Открыть страницу о продукте"/>
    <hyperlink ref="F234" r:id="rId65" display="  или Пшеничная крупа" tooltip="Открыть страницу о продукте"/>
    <hyperlink ref="F235" r:id="rId58" display="  или Крупа манная" tooltip="Открыть страницу о продукте"/>
    <hyperlink ref="F236" r:id="rId66" display="  или Рис, зерно продовольственное" tooltip="Открыть страницу о продукте"/>
    <hyperlink ref="F237" r:id="rId67" display="  или Крупа пшено шлифованное" tooltip="Открыть страницу о продукте"/>
    <hyperlink ref="F238" r:id="rId68" display="  или Овсяные хлопья &quot;Геркулес&quot;" tooltip="Открыть страницу о продукте"/>
    <hyperlink ref="F239" r:id="rId69" display="Морковь, красная" tooltip="Открыть страницу о продукте"/>
    <hyperlink ref="F240" r:id="rId18" display="Лук репчатый" tooltip="Открыть страницу о продукте"/>
    <hyperlink ref="F246" r:id="rId70" display="Макаронные изделия" tooltip="Открыть страницу о продукте"/>
    <hyperlink ref="F247" r:id="rId5" display="Вода" tooltip="Открыть страницу о продукте"/>
    <hyperlink ref="F248" r:id="rId24" display="Соль поваренная пищевая" tooltip="Открыть страницу о продукте"/>
    <hyperlink ref="F249" r:id="rId6" display="Масло сливочное" tooltip="Открыть страницу о продукте"/>
    <hyperlink ref="F256" r:id="rId25" display="ПЕРЕСЧИТАТЬ"/>
    <hyperlink ref="F261" r:id="rId71" display="Говядина, лопаточная часть (заплечная)" tooltip="Открыть страницу о продукте"/>
    <hyperlink ref="F262" r:id="rId72" display="  или Говядина, лопаточная часть (плечевая)" tooltip="Открыть страницу о продукте"/>
    <hyperlink ref="F263" r:id="rId73" display="  или Говядина, подлопаточная часть" tooltip="Открыть страницу о продукте"/>
    <hyperlink ref="F264" r:id="rId74" display="  или Говядина, грудинка (мякоть)" tooltip="Открыть страницу о продукте"/>
    <hyperlink ref="F265" r:id="rId75" display="  или Говядина, покромка" tooltip="Открыть страницу о продукте"/>
    <hyperlink ref="F266" r:id="rId76" display="  или Свинина, лопаточная часть" tooltip="Открыть страницу о продукте"/>
    <hyperlink ref="F267" r:id="rId77" display="  или Свинина, шейная часть (мякоть)" tooltip="Открыть страницу о продукте"/>
    <hyperlink ref="F268" r:id="rId19" display="Масло растительное" tooltip="Открыть страницу о продукте"/>
    <hyperlink ref="F269" r:id="rId18" display="Лук репчатый" tooltip="Открыть страницу о продукте"/>
    <hyperlink ref="F270" r:id="rId37" display="Томат-пюре" tooltip="Открыть страницу о продукте"/>
    <hyperlink ref="F271" r:id="rId78" display="Мука пшеничная" tooltip="Открыть страницу о продукте"/>
    <hyperlink ref="F279" r:id="rId25" display="ПЕРЕСЧИТАТЬ"/>
    <hyperlink ref="F282" r:id="rId79" display="Концентрат киселя витаминизированного" tooltip="Открыть страницу о продукте"/>
    <hyperlink ref="F283" r:id="rId9" display="Сахарный песок" tooltip="Открыть страницу о продукте"/>
    <hyperlink ref="F284" r:id="rId5" display="Вода" tooltip="Открыть страницу о продукте"/>
    <hyperlink ref="F297" r:id="rId25" display="ПЕРЕСЧИТАТЬ"/>
    <hyperlink ref="F300" r:id="rId58" display="Крупа манная" tooltip="Открыть страницу о продукте"/>
    <hyperlink ref="F301" r:id="rId4" display="Молоко" tooltip="Открыть страницу о продукте"/>
    <hyperlink ref="F302" r:id="rId5" display="Вода" tooltip="Открыть страницу о продукте"/>
    <hyperlink ref="F303" r:id="rId9" display="Сахарный песок" tooltip="Открыть страницу о продукте"/>
    <hyperlink ref="F305" r:id="rId6" display="Масло сливочное" tooltip="Открыть страницу о продукте"/>
    <hyperlink ref="F310" r:id="rId25" display="ПЕРЕСЧИТАТЬ"/>
    <hyperlink ref="F314" r:id="rId7" display="Чай высшего сорта" tooltip="Открыть страницу о продукте"/>
    <hyperlink ref="F315" r:id="rId5" display="Вода" tooltip="Открыть страницу о продукте"/>
    <hyperlink ref="F316" r:id="rId9" display="Сахарный песок" tooltip="Открыть страницу о продукте"/>
    <hyperlink ref="F317" r:id="rId5" display="Вода" tooltip="Открыть страницу о продукте"/>
    <hyperlink ref="F336" r:id="rId11" display="Картофель" tooltip="Открыть страницу о продукте"/>
    <hyperlink ref="F337" r:id="rId12" display="Макароны из муки 1 сорта" tooltip="Открыть страницу о продукте"/>
    <hyperlink ref="F338" r:id="rId13" display="Лапша" tooltip="Открыть страницу о продукте"/>
    <hyperlink ref="F339" r:id="rId14" display="Вермишель" tooltip="Открыть страницу о продукте"/>
    <hyperlink ref="F340" r:id="rId15" display="Лапша домашняя № 114" tooltip="Открыть рецептуру блюда"/>
    <hyperlink ref="F341" r:id="rId16" display="Макаронные изделия, высшего сорта, яичные" tooltip="Открыть страницу о продукте"/>
    <hyperlink ref="F342" r:id="rId17" display="Морковь" tooltip="Открыть страницу о продукте"/>
    <hyperlink ref="F343" r:id="rId18" display="Лук репчатый" tooltip="Открыть страницу о продукте"/>
    <hyperlink ref="F344" r:id="rId19" display="Масло растительное" tooltip="Открыть страницу о продукте"/>
    <hyperlink ref="F345" r:id="rId20" display="Бульон костный № 80" tooltip="Открыть рецептуру блюда"/>
    <hyperlink ref="F346" r:id="rId21" display="  или Бульон рыбный" tooltip="Открыть страницу о продукте"/>
    <hyperlink ref="F347" r:id="rId22" display="  или Бульон куриный" tooltip="Открыть страницу о продукте"/>
    <hyperlink ref="F348" r:id="rId5" display="  или Вода" tooltip="Открыть страницу о продукте"/>
    <hyperlink ref="F349" r:id="rId23" display="Лавровый лист" tooltip="Открыть страницу о продукте"/>
    <hyperlink ref="F350" r:id="rId24" display="Соль поваренная пищевая" tooltip="Открыть страницу о продукте"/>
    <hyperlink ref="F354" r:id="rId11" display="Картофель" tooltip="Открыть страницу о продукте"/>
    <hyperlink ref="F355" r:id="rId31" display="Молоко стерилизованное 3,5% жирности" tooltip="Открыть страницу о продукте"/>
    <hyperlink ref="F358" r:id="rId6" display="Масло сливочное" tooltip="Открыть страницу о продукте"/>
    <hyperlink ref="F363" r:id="rId80" display="Минтай" tooltip="Открыть страницу о продукте"/>
    <hyperlink ref="F364" r:id="rId5" display="Вода" tooltip="Открыть страницу о продукте"/>
    <hyperlink ref="F365" r:id="rId69" display="Морковь, красная" tooltip="Открыть страницу о продукте"/>
    <hyperlink ref="F366" r:id="rId18" display="Лук репчатый" tooltip="Открыть страницу о продукте"/>
    <hyperlink ref="F367" r:id="rId55" display="Масло подсолнечное" tooltip="Открыть страницу о продукте"/>
    <hyperlink ref="F368" r:id="rId9" display="Сахарный песок" tooltip="Открыть страницу о продукте"/>
    <hyperlink ref="F369" r:id="rId81" display="Соль пищевая йодированная" tooltip="Открыть страницу о продукте"/>
    <hyperlink ref="F383" r:id="rId25" display="ПЕРЕСЧИТАТЬ"/>
    <hyperlink ref="F388" r:id="rId82" display="Крупа рисовая" tooltip="Открыть страницу о продукте"/>
    <hyperlink ref="F389" r:id="rId4" display="Молоко" tooltip="Открыть страницу о продукте"/>
    <hyperlink ref="F390" r:id="rId5" display="Вода" tooltip="Открыть страницу о продукте"/>
    <hyperlink ref="F391" r:id="rId9" display="Сахарный песок" tooltip="Открыть страницу о продукте"/>
    <hyperlink ref="F392" r:id="rId81" display="Соль пищевая йодированная" tooltip="Открыть страницу о продукте"/>
    <hyperlink ref="F394" r:id="rId6" display="Масло сливочное" tooltip="Открыть страницу о продукте"/>
    <hyperlink ref="F400" r:id="rId7" display="Чай высшего сорта" tooltip="Открыть страницу о продукте"/>
    <hyperlink ref="F401" r:id="rId5" display="Вода" tooltip="Открыть страницу о продукте"/>
    <hyperlink ref="F407" r:id="rId8" display="Чай-заварка № 375" tooltip="Открыть рецептуру блюда"/>
    <hyperlink ref="F408" r:id="rId9" display="Сахарный песок" tooltip="Открыть страницу о продукте"/>
    <hyperlink ref="F409" r:id="rId10" display="Лимон" tooltip="Открыть страницу о продукте"/>
    <hyperlink ref="F410" r:id="rId5" display="Вода" tooltip="Открыть страницу о продукте"/>
    <hyperlink ref="F415" r:id="rId25" display="Пересчитать"/>
    <hyperlink ref="F423" r:id="rId6" display="Масло сливочное" tooltip="Открыть страницу о продукте"/>
    <hyperlink ref="F424" r:id="rId33" display="  или Масло шоколадное" tooltip="Открыть страницу о продукте"/>
    <hyperlink ref="F425" r:id="rId34" display="батон" tooltip="Открыть страницу о продукте"/>
    <hyperlink ref="F426" r:id="rId35" display="  или Хлеб пшеничный" tooltip="Открыть страницу о продукте"/>
    <hyperlink ref="F439" r:id="rId83" display="Свекла" tooltip="Открыть страницу о продукте"/>
    <hyperlink ref="F440" r:id="rId36" display="Капуста белокочанная" tooltip="Открыть страницу о продукте"/>
    <hyperlink ref="F441" r:id="rId84" display="  или Капуста белокочанная, квашеная" tooltip="Открыть страницу о продукте"/>
    <hyperlink ref="F442" r:id="rId11" display="Картофель" tooltip="Открыть страницу о продукте"/>
    <hyperlink ref="F443" r:id="rId17" display="Морковь" tooltip="Открыть страницу о продукте"/>
    <hyperlink ref="F444" r:id="rId18" display="Лук репчатый" tooltip="Открыть страницу о продукте"/>
    <hyperlink ref="F445" r:id="rId19" display="Масло растительное" tooltip="Открыть страницу о продукте"/>
    <hyperlink ref="F446" r:id="rId9" display="Сахарный песок" tooltip="Открыть страницу о продукте"/>
    <hyperlink ref="F447" r:id="rId37" display="Томат-пюре" tooltip="Открыть страницу о продукте"/>
    <hyperlink ref="F448" r:id="rId5" display="Вода" tooltip="Открыть страницу о продукте"/>
    <hyperlink ref="F449" r:id="rId38" display="Бульон мясной" tooltip="Открыть страницу о продукте"/>
    <hyperlink ref="F453" r:id="rId26" display="Гречневая крупа" tooltip="Открыть страницу о продукте"/>
    <hyperlink ref="F454" r:id="rId5" display="Вода" tooltip="Открыть страницу о продукте"/>
    <hyperlink ref="F456" r:id="rId6" display="Масло сливочное" tooltip="Открыть страницу о продукте"/>
    <hyperlink ref="F461" r:id="rId25" display="Пересчитать"/>
    <hyperlink ref="F469" r:id="rId85" display="Говядина, тазобедренная часть(верхний кусок)" tooltip="Открыть страницу о продукте"/>
    <hyperlink ref="F470" r:id="rId86" display="  или Говядина, тазобедренная часть (внутренний кусок)" tooltip="Открыть страницу о продукте"/>
    <hyperlink ref="F471" r:id="rId87" display="  или Говядина, тазобедренная часть (боковой кусок)" tooltip="Открыть страницу о продукте"/>
    <hyperlink ref="F472" r:id="rId76" display="  или Свинина, лопаточная часть" tooltip="Открыть страницу о продукте"/>
    <hyperlink ref="F473" r:id="rId77" display="  или Свинина, шейная часть (мякоть)" tooltip="Открыть страницу о продукте"/>
    <hyperlink ref="F474" r:id="rId88" display="  или Баранина, лопаточная часть" tooltip="Открыть страницу о продукте"/>
    <hyperlink ref="F475" r:id="rId89" display="  или Баранина, грудинка мякоть" tooltip="Открыть страницу о продукте"/>
    <hyperlink ref="F476" r:id="rId17" display="Морковь" tooltip="Открыть страницу о продукте"/>
    <hyperlink ref="F477" r:id="rId18" display="Лук репчатый" tooltip="Открыть страницу о продукте"/>
    <hyperlink ref="F478" r:id="rId19" display="Масло растительное" tooltip="Открыть страницу о продукте"/>
    <hyperlink ref="F479" r:id="rId37" display="Томат-пюре" tooltip="Открыть страницу о продукте"/>
    <hyperlink ref="F480" r:id="rId78" display="Мука пшеничная" tooltip="Открыть страницу о продукте"/>
    <hyperlink ref="F487" r:id="rId25" display="ПЕРЕСЧИТАТЬ"/>
    <hyperlink ref="F491" r:id="rId7" display="Чай высшего сорта" tooltip="Открыть страницу о продукте"/>
    <hyperlink ref="F492" r:id="rId5" display="Вода" tooltip="Открыть страницу о продукте"/>
    <hyperlink ref="F493" r:id="rId9" display="Сахарный песок" tooltip="Открыть страницу о продукте"/>
    <hyperlink ref="F494" r:id="rId5" display="Вода" tooltip="Открыть страницу о продукте"/>
    <hyperlink ref="F507" r:id="rId25" display="Пересчитать"/>
    <hyperlink ref="F513" r:id="rId57" display="Творог" tooltip="Открыть страницу о продукте"/>
    <hyperlink ref="F514" r:id="rId58" display="Крупа манная" tooltip="Открыть страницу о продукте"/>
    <hyperlink ref="F515" r:id="rId5" display="Вода" tooltip="Открыть страницу о продукте"/>
    <hyperlink ref="F516" r:id="rId53" display="  или Молоко стерилизованное 3,2% жирности" tooltip="Открыть страницу о продукте"/>
    <hyperlink ref="F517" r:id="rId2" display="Яйцо" tooltip="Открыть страницу о продукте"/>
    <hyperlink ref="F518" r:id="rId9" display="Сахарный песок" tooltip="Открыть страницу о продукте"/>
    <hyperlink ref="F519" r:id="rId59" display="Сметана 10,0% жирности" tooltip="Открыть страницу о продукте"/>
    <hyperlink ref="F520" r:id="rId60" display="Сухари" tooltip="Открыть страницу о продукте"/>
    <hyperlink ref="F521" r:id="rId6" display="Масло сливочное" tooltip="Открыть страницу о продукте"/>
    <hyperlink ref="F529" r:id="rId25" display="ПЕРЕСЧИТАТЬ"/>
    <hyperlink ref="F533" r:id="rId7" display="Чай высшего сорта" tooltip="Открыть страницу о продукте"/>
    <hyperlink ref="F534" r:id="rId5" display="Вода" tooltip="Открыть страницу о продукте"/>
    <hyperlink ref="F535" r:id="rId9" display="Сахарный песок" tooltip="Открыть страницу о продукте"/>
    <hyperlink ref="F536" r:id="rId5" display="Вода" tooltip="Открыть страницу о продукте"/>
    <hyperlink ref="F539" r:id="rId61" display="Огурец свежий" tooltip="Открыть страницу о продукте"/>
    <hyperlink ref="F545" r:id="rId25" display="ПЕРЕСЧИТАТЬ"/>
    <hyperlink ref="F548" r:id="rId36" display="Капуста белокочанная" tooltip="Открыть страницу о продукте"/>
    <hyperlink ref="F549" r:id="rId11" display="Картофель" tooltip="Открыть страницу о продукте"/>
    <hyperlink ref="F550" r:id="rId17" display="Морковь" tooltip="Открыть страницу о продукте"/>
    <hyperlink ref="F551" r:id="rId18" display="Лук репчатый" tooltip="Открыть страницу о продукте"/>
    <hyperlink ref="F552" r:id="rId37" display="Томат-пюре" tooltip="Открыть страницу о продукте"/>
    <hyperlink ref="F553" r:id="rId19" display="Масло растительное" tooltip="Открыть страницу о продукте"/>
    <hyperlink ref="F554" r:id="rId38" display="Бульон мясной" tooltip="Открыть страницу о продукте"/>
    <hyperlink ref="F555" r:id="rId22" display="  или Бульон куриный" tooltip="Открыть страницу о продукте"/>
    <hyperlink ref="F556" r:id="rId5" display="  или Вода" tooltip="Открыть страницу о продукте"/>
    <hyperlink ref="F561" r:id="rId70" display="Макаронные изделия" tooltip="Открыть страницу о продукте"/>
    <hyperlink ref="F562" r:id="rId5" display="Вода" tooltip="Открыть страницу о продукте"/>
    <hyperlink ref="F563" r:id="rId24" display="Соль поваренная пищевая" tooltip="Открыть страницу о продукте"/>
    <hyperlink ref="F564" r:id="rId6" display="Масло сливочное" tooltip="Открыть страницу о продукте"/>
    <hyperlink ref="F571" r:id="rId25" display="ПЕРЕСЧИТАТЬ"/>
    <hyperlink ref="F574" r:id="rId90" display="Курица, 1 категории" tooltip="Открыть страницу о продукте"/>
    <hyperlink ref="F575" r:id="rId91" display="  или Бройлеры (цыплята) 1 кат." tooltip="Открыть страницу о продукте"/>
    <hyperlink ref="F576" r:id="rId92" display="  или Индейки 1 кат." tooltip="Открыть страницу о продукте"/>
    <hyperlink ref="F577" r:id="rId93" display="  или Филе птицы (полуфабрикат)" tooltip="Открыть страницу о продукте"/>
    <hyperlink ref="F579" r:id="rId94" display="Соус сметанный № 354" tooltip="Открыть рецептуру блюда"/>
    <hyperlink ref="F580" r:id="rId95" display="  или Соус сметанный № 367" tooltip="Открыть рецептуру блюда"/>
    <hyperlink ref="F581" r:id="rId96" display="  или Соус сметанный с томатом № 355" tooltip="Открыть рецептуру блюда"/>
    <hyperlink ref="F587" r:id="rId25" display="ПЕРЕСЧИТАТЬ"/>
    <hyperlink ref="F590" r:id="rId59" display="Сметана 10,0% жирности" tooltip="Открыть страницу о продукте"/>
    <hyperlink ref="F591" r:id="rId97" display="Пшеничная мука, первого сорта" tooltip="Открыть страницу о продукте"/>
    <hyperlink ref="F592" r:id="rId5" display="Вода" tooltip="Открыть страницу о продукте"/>
    <hyperlink ref="F593" r:id="rId98" display="  или Отвар" tooltip="Открыть страницу о продукте"/>
    <hyperlink ref="F595" r:id="rId24" display="Соль поваренная пищевая" tooltip="Открыть страницу о продукте"/>
    <hyperlink ref="F601" r:id="rId25" display="ПЕРЕСЧИТАТЬ"/>
    <hyperlink ref="F604" r:id="rId79" display="Концентрат киселя витаминизированного" tooltip="Открыть страницу о продукте"/>
    <hyperlink ref="F605" r:id="rId9" display="Сахарный песок" tooltip="Открыть страницу о продукте"/>
    <hyperlink ref="F606" r:id="rId5" display="Вода" tooltip="Открыть страницу о продукте"/>
    <hyperlink ref="F619" r:id="rId25" display="ПЕРЕСЧИТАТЬ"/>
    <hyperlink ref="F622" r:id="rId99" display="Пшено" tooltip="Открыть страницу о продукте"/>
    <hyperlink ref="F623" r:id="rId5" display="Вода" tooltip="Открыть страницу о продукте"/>
    <hyperlink ref="F624" r:id="rId4" display="Молоко" tooltip="Открыть страницу о продукте"/>
    <hyperlink ref="F625" r:id="rId9" display="Сахарный песок" tooltip="Открыть страницу о продукте"/>
    <hyperlink ref="F627" r:id="rId6" display="Масло сливочное" tooltip="Открыть страницу о продукте"/>
    <hyperlink ref="F634" r:id="rId9" display="Сахарный песок" tooltip="Открыть страницу о продукте"/>
    <hyperlink ref="F635" r:id="rId10" display="Лимон" tooltip="Открыть страницу о продукте"/>
    <hyperlink ref="F636" r:id="rId5" display="Вода" tooltip="Открыть страницу о продукте"/>
    <hyperlink ref="F633" r:id="rId7" display="Чай высшего сорта" tooltip="Открыть страницу о продукте"/>
    <hyperlink ref="F653" r:id="rId55" display="Масло подсолнечное" tooltip="Открыть страницу о продукте"/>
    <hyperlink ref="F654" r:id="rId62" display="Бульон мясной № 511" tooltip="Открыть рецептуру блюда"/>
    <hyperlink ref="F655" r:id="rId5" display="  или Вода" tooltip="Открыть страницу о продукте"/>
    <hyperlink ref="F656" r:id="rId11" display="Картофель" tooltip="Открыть страницу о продукте"/>
    <hyperlink ref="F657" r:id="rId63" display="Крупа перловая" tooltip="Открыть страницу о продукте"/>
    <hyperlink ref="F658" r:id="rId64" display="  или Крупа овсяная" tooltip="Открыть страницу о продукте"/>
    <hyperlink ref="F659" r:id="rId65" display="  или Пшеничная крупа" tooltip="Открыть страницу о продукте"/>
    <hyperlink ref="F660" r:id="rId58" display="  или Крупа манная" tooltip="Открыть страницу о продукте"/>
    <hyperlink ref="F661" r:id="rId66" display="  или Рис, зерно продовольственное" tooltip="Открыть страницу о продукте"/>
    <hyperlink ref="F662" r:id="rId67" display="  или Крупа пшено шлифованное" tooltip="Открыть страницу о продукте"/>
    <hyperlink ref="F663" r:id="rId68" display="  или Овсяные хлопья &quot;Геркулес&quot;" tooltip="Открыть страницу о продукте"/>
    <hyperlink ref="F664" r:id="rId69" display="Морковь, красная" tooltip="Открыть страницу о продукте"/>
    <hyperlink ref="F665" r:id="rId18" display="Лук репчатый" tooltip="Открыть страницу о продукте"/>
    <hyperlink ref="F669" r:id="rId11" display="Картофель" tooltip="Открыть страницу о продукте"/>
    <hyperlink ref="F670" r:id="rId31" display="Молоко стерилизованное 3,5% жирности" tooltip="Открыть страницу о продукте"/>
    <hyperlink ref="F673" r:id="rId6" display="Масло сливочное" tooltip="Открыть страницу о продукте"/>
    <hyperlink ref="F678" r:id="rId25" display="Пересчитать"/>
    <hyperlink ref="F684" r:id="rId80" display="Минтай" tooltip="Открыть страницу о продукте"/>
    <hyperlink ref="F685" r:id="rId34" display="Хлеб пшеничный, формовой из муки высшего сорта" tooltip="Открыть страницу о продукте"/>
    <hyperlink ref="F686" r:id="rId2" display="Яйцо" tooltip="Открыть страницу о продукте"/>
    <hyperlink ref="F687" r:id="rId81" display="Соль пищевая йодированная" tooltip="Открыть страницу о продукте"/>
    <hyperlink ref="F688" r:id="rId100" display="Молоко пастеризованное, 2,5% жирности" tooltip="Открыть страницу о продукте"/>
    <hyperlink ref="F692" r:id="rId45" display="Смесь сухофруктов" tooltip="Открыть страницу о продукте"/>
    <hyperlink ref="F693" r:id="rId9" display="Сахарный песок" tooltip="Открыть страницу о продукте"/>
    <hyperlink ref="F695" r:id="rId51" display="Лимонная кислота" tooltip="Открыть страницу о продукте"/>
    <hyperlink ref="F696" r:id="rId5" display="Вода" tooltip="Открыть страницу о продукте"/>
    <hyperlink ref="F707" r:id="rId2" display="Яйцо" tooltip="Открыть страницу о продукте"/>
    <hyperlink ref="F708" r:id="rId3" display="  или Меланж" tooltip="Открыть страницу о продукте"/>
    <hyperlink ref="F709" r:id="rId4" display="Молоко" tooltip="Открыть страницу о продукте"/>
    <hyperlink ref="F710" r:id="rId5" display="  или Вода" tooltip="Открыть страницу о продукте"/>
    <hyperlink ref="F712" r:id="rId6" display="Масло сливочное" tooltip="Открыть страницу о продукте"/>
    <hyperlink ref="F714" r:id="rId6" display="Масло сливочное" tooltip="Открыть страницу о продукте"/>
    <hyperlink ref="F721" r:id="rId25" display="ПЕРЕСЧИТАТЬ"/>
    <hyperlink ref="F725" r:id="rId7" display="Чай высшего сорта" tooltip="Открыть страницу о продукте"/>
    <hyperlink ref="F726" r:id="rId5" display="Вода" tooltip="Открыть страницу о продукте"/>
    <hyperlink ref="F727" r:id="rId9" display="Сахарный песок" tooltip="Открыть страницу о продукте"/>
    <hyperlink ref="F728" r:id="rId5" display="Вода" tooltip="Открыть страницу о продукте"/>
    <hyperlink ref="F742" r:id="rId11" display="Картофель" tooltip="Открыть страницу о продукте"/>
    <hyperlink ref="F743" r:id="rId12" display="Макароны из муки 1 сорта" tooltip="Открыть страницу о продукте"/>
    <hyperlink ref="F744" r:id="rId13" display="Лапша" tooltip="Открыть страницу о продукте"/>
    <hyperlink ref="F745" r:id="rId14" display="Вермишель" tooltip="Открыть страницу о продукте"/>
    <hyperlink ref="F746" r:id="rId15" display="Лапша домашняя № 114" tooltip="Открыть рецептуру блюда"/>
    <hyperlink ref="F747" r:id="rId16" display="Макаронные изделия, высшего сорта, яичные" tooltip="Открыть страницу о продукте"/>
    <hyperlink ref="F748" r:id="rId17" display="Морковь" tooltip="Открыть страницу о продукте"/>
    <hyperlink ref="F749" r:id="rId18" display="Лук репчатый" tooltip="Открыть страницу о продукте"/>
    <hyperlink ref="F750" r:id="rId19" display="Масло растительное" tooltip="Открыть страницу о продукте"/>
    <hyperlink ref="F751" r:id="rId20" display="Бульон костный № 80" tooltip="Открыть рецептуру блюда"/>
    <hyperlink ref="F752" r:id="rId21" display="  или Бульон рыбный" tooltip="Открыть страницу о продукте"/>
    <hyperlink ref="F753" r:id="rId22" display="  или Бульон куриный" tooltip="Открыть страницу о продукте"/>
    <hyperlink ref="F754" r:id="rId5" display="  или Вода" tooltip="Открыть страницу о продукте"/>
    <hyperlink ref="F755" r:id="rId23" display="Лавровый лист" tooltip="Открыть страницу о продукте"/>
    <hyperlink ref="F756" r:id="rId24" display="Соль поваренная пищевая" tooltip="Открыть страницу о продукте"/>
    <hyperlink ref="F760" r:id="rId39" display="Цыпленок-бройлер" tooltip="Открыть страницу о продукте"/>
    <hyperlink ref="F761" r:id="rId39" display="  или Часть Цыпленока-бройлера" tooltip="Открыть страницу о продукте"/>
    <hyperlink ref="F762" r:id="rId40" display="Масло растительное" tooltip="Открыть страницу о продукте"/>
    <hyperlink ref="F764" r:id="rId41" display="Лук репчатый" tooltip="Открыть страницу о продукте"/>
    <hyperlink ref="F765" r:id="rId42" display="Морковь" tooltip="Открыть страницу о продукте"/>
    <hyperlink ref="E766" r:id="rId43" display="Рис" tooltip="Открыть страницу о продукте"/>
    <hyperlink ref="E767" r:id="rId40" display="Масло растительное" tooltip="Открыть страницу о продукте"/>
    <hyperlink ref="E768" r:id="rId44" display="Томат-паста" tooltip="Открыть страницу о продукте"/>
    <hyperlink ref="F782" r:id="rId25" display="Пересчитать"/>
    <hyperlink ref="F789" r:id="rId52" display="Пшеничная мука, высшего сорта" tooltip="Открыть страницу о продукте"/>
    <hyperlink ref="F790" r:id="rId2" display="Яйцо" tooltip="Открыть страницу о продукте"/>
    <hyperlink ref="F791" r:id="rId53" display="Молоко стерилизованное 3,2% жирности" tooltip="Открыть страницу о продукте"/>
    <hyperlink ref="F792" r:id="rId5" display="  или Вода" tooltip="Открыть страницу о продукте"/>
    <hyperlink ref="F793" r:id="rId54" display="Дрожжи сухие" tooltip="Открыть страницу о продукте"/>
    <hyperlink ref="F794" r:id="rId9" display="Сахарный песок" tooltip="Открыть страницу о продукте"/>
    <hyperlink ref="F795" r:id="rId24" display="Соль поваренная пищевая" tooltip="Открыть страницу о продукте"/>
    <hyperlink ref="F796" r:id="rId55" display="Масло подсолнечное" tooltip="Открыть страницу о продукте"/>
    <hyperlink ref="F798" r:id="rId56" display="Повидло" tooltip="Открыть страницу о продукте"/>
    <hyperlink ref="F802" r:id="rId61" display="Огурец свежий" tooltip="Открыть страницу о продукте"/>
    <hyperlink ref="E805" r:id="rId101" display="Наименование блюда: Суп картофельный с  бобовыми"/>
    <hyperlink ref="F823" r:id="rId25" display="ПЕРЕСЧИТАТЬ"/>
    <hyperlink ref="F826" r:id="rId26" display="Гречневая крупа" tooltip="Открыть страницу о продукте"/>
    <hyperlink ref="F827" r:id="rId5" display="Вода" tooltip="Открыть страницу о продукте"/>
    <hyperlink ref="F829" r:id="rId6" display="Масло сливочное" tooltip="Открыть страницу о продукте"/>
    <hyperlink ref="F835" r:id="rId25" display="ПЕРЕСЧИТАТЬ"/>
    <hyperlink ref="F840" r:id="rId71" display="Говядина, лопаточная часть (заплечная)" tooltip="Открыть страницу о продукте"/>
    <hyperlink ref="F841" r:id="rId72" display="  или Говядина, лопаточная часть (плечевая)" tooltip="Открыть страницу о продукте"/>
    <hyperlink ref="F842" r:id="rId73" display="  или Говядина, подлопаточная часть" tooltip="Открыть страницу о продукте"/>
    <hyperlink ref="F843" r:id="rId74" display="  или Говядина, грудинка (мякоть)" tooltip="Открыть страницу о продукте"/>
    <hyperlink ref="F844" r:id="rId75" display="  или Говядина, покромка" tooltip="Открыть страницу о продукте"/>
    <hyperlink ref="F845" r:id="rId76" display="  или Свинина, лопаточная часть" tooltip="Открыть страницу о продукте"/>
    <hyperlink ref="F846" r:id="rId77" display="  или Свинина, шейная часть (мякоть)" tooltip="Открыть страницу о продукте"/>
    <hyperlink ref="F847" r:id="rId19" display="Масло растительное" tooltip="Открыть страницу о продукте"/>
    <hyperlink ref="F848" r:id="rId18" display="Лук репчатый" tooltip="Открыть страницу о продукте"/>
    <hyperlink ref="F849" r:id="rId37" display="Томат-пюре" tooltip="Открыть страницу о продукте"/>
    <hyperlink ref="F850" r:id="rId78" display="Мука пшеничная" tooltip="Открыть страницу о продукте"/>
    <hyperlink ref="F857" r:id="rId25" display="ПЕРЕСЧИТАТЬ"/>
    <hyperlink ref="F861" r:id="rId7" display="Чай высшего сорта" tooltip="Открыть страницу о продукте"/>
    <hyperlink ref="F862" r:id="rId5" display="Вода" tooltip="Открыть страницу о продукте"/>
    <hyperlink ref="F863" r:id="rId9" display="Сахарный песок" tooltip="Открыть страницу о продукте"/>
    <hyperlink ref="F864" r:id="rId5" display="Вода" tooltip="Открыть страницу о продукте"/>
    <hyperlink ref="F878" r:id="rId25" display="ПЕРЕСЧИТАТЬ"/>
    <hyperlink ref="F883" r:id="rId82" display="Крупа рисовая" tooltip="Открыть страницу о продукте"/>
    <hyperlink ref="F884" r:id="rId4" display="Молоко" tooltip="Открыть страницу о продукте"/>
    <hyperlink ref="F885" r:id="rId5" display="Вода" tooltip="Открыть страницу о продукте"/>
    <hyperlink ref="F886" r:id="rId9" display="Сахарный песок" tooltip="Открыть страницу о продукте"/>
    <hyperlink ref="F887" r:id="rId81" display="Соль пищевая йодированная" tooltip="Открыть страницу о продукте"/>
    <hyperlink ref="F889" r:id="rId6" display="Масло сливочное" tooltip="Открыть страницу о продукте"/>
    <hyperlink ref="F895" r:id="rId25" display="ПЕРЕСЧИТАТЬ"/>
    <hyperlink ref="F899" r:id="rId7" display="Чай высшего сорта" tooltip="Открыть страницу о продукте"/>
    <hyperlink ref="F900" r:id="rId5" display="Вода" tooltip="Открыть страницу о продукте"/>
    <hyperlink ref="F901" r:id="rId9" display="Сахарный песок" tooltip="Открыть страницу о продукте"/>
    <hyperlink ref="F902" r:id="rId5" display="Вода" tooltip="Открыть страницу о продукте"/>
    <hyperlink ref="F921" r:id="rId83" display="Свекла" tooltip="Открыть страницу о продукте"/>
    <hyperlink ref="F922" r:id="rId36" display="Капуста белокочанная" tooltip="Открыть страницу о продукте"/>
    <hyperlink ref="F923" r:id="rId84" display="  или Капуста белокочанная, квашеная" tooltip="Открыть страницу о продукте"/>
    <hyperlink ref="F924" r:id="rId11" display="Картофель" tooltip="Открыть страницу о продукте"/>
    <hyperlink ref="F925" r:id="rId17" display="Морковь" tooltip="Открыть страницу о продукте"/>
    <hyperlink ref="F926" r:id="rId18" display="Лук репчатый" tooltip="Открыть страницу о продукте"/>
    <hyperlink ref="F927" r:id="rId19" display="Масло растительное" tooltip="Открыть страницу о продукте"/>
    <hyperlink ref="F928" r:id="rId9" display="Сахарный песок" tooltip="Открыть страницу о продукте"/>
    <hyperlink ref="F929" r:id="rId37" display="Томат-пюре" tooltip="Открыть страницу о продукте"/>
    <hyperlink ref="F930" r:id="rId5" display="Вода" tooltip="Открыть страницу о продукте"/>
    <hyperlink ref="F931" r:id="rId38" display="Бульон мясной" tooltip="Открыть страницу о продукте"/>
    <hyperlink ref="F936" r:id="rId70" display="Макаронные изделия" tooltip="Открыть страницу о продукте"/>
    <hyperlink ref="F937" r:id="rId5" display="Вода" tooltip="Открыть страницу о продукте"/>
    <hyperlink ref="F938" r:id="rId24" display="Соль поваренная пищевая" tooltip="Открыть страницу о продукте"/>
    <hyperlink ref="F939" r:id="rId6" display="Масло сливочное" tooltip="Открыть страницу о продукте"/>
    <hyperlink ref="F944" r:id="rId25" display="Пересчитать"/>
    <hyperlink ref="F950" r:id="rId90" display="Курица, 1 категории" tooltip="Открыть страницу о продукте"/>
    <hyperlink ref="F951" r:id="rId91" display="  или Бройлеры (цыплята) 1 кат." tooltip="Открыть страницу о продукте"/>
    <hyperlink ref="F952" r:id="rId102" display="  или Куриный окорочок" tooltip="Открыть страницу о продукте"/>
    <hyperlink ref="F953" r:id="rId92" display="  или Индейки 1 кат." tooltip="Открыть страницу о продукте"/>
    <hyperlink ref="F954" r:id="rId103" display="  или Мясо кролика" tooltip="Открыть страницу о продукте"/>
    <hyperlink ref="F955" r:id="rId93" display="  или Филе птицы (полуфабрикат)" tooltip="Открыть страницу о продукте"/>
    <hyperlink ref="F957" r:id="rId30" display="Хлеб пшеничный, формовой из муки 1 сорта" tooltip="Открыть страницу о продукте"/>
    <hyperlink ref="F958" r:id="rId31" display="Молоко стерилизованное 3,5% жирности" tooltip="Открыть страницу о продукте"/>
    <hyperlink ref="F959" r:id="rId5" display="  или Вода" tooltip="Открыть страницу о продукте"/>
    <hyperlink ref="F960" r:id="rId32" display="Сухари панировочные" tooltip="Открыть страницу о продукте"/>
    <hyperlink ref="F962" r:id="rId6" display="Масло сливочное" tooltip="Открыть страницу о продукте"/>
    <hyperlink ref="F966" r:id="rId45" display="Смесь сухофруктов" tooltip="Открыть страницу о продукте"/>
    <hyperlink ref="F967" r:id="rId9" display="Сахарный песок" tooltip="Открыть страницу о продукте"/>
    <hyperlink ref="F969" r:id="rId51" display="Лимонная кислота" tooltip="Открыть страницу о продукте"/>
    <hyperlink ref="F970" r:id="rId5" display="Вода" tooltip="Открыть страницу о продукте"/>
    <hyperlink ref="F36" r:id="rId104" display="Помидоры (томаты)" tooltip="Открыть страницу о продукте"/>
    <hyperlink ref="F37" r:id="rId61" display="Огурец свежий" tooltip="Открыть страницу о продукте"/>
    <hyperlink ref="F38" r:id="rId105" display="Лук зеленый" tooltip="Открыть страницу о продукте"/>
    <hyperlink ref="F39" r:id="rId18" display="  или Лук репчатый" tooltip="Открыть страницу о продукте"/>
    <hyperlink ref="F40" r:id="rId19" display="Масло растительное" tooltip="Открыть страницу о продукте"/>
    <hyperlink ref="F327" r:id="rId104" display="Помидоры (томаты)" tooltip="Открыть страницу о продукте"/>
    <hyperlink ref="F328" r:id="rId61" display="Огурец свежий" tooltip="Открыть страницу о продукте"/>
    <hyperlink ref="F329" r:id="rId105" display="Лук зеленый" tooltip="Открыть страницу о продукте"/>
    <hyperlink ref="F330" r:id="rId18" display="  или Лук репчатый" tooltip="Открыть страницу о продукте"/>
    <hyperlink ref="F331" r:id="rId19" display="Масло растительное" tooltip="Открыть страницу о продукте"/>
    <hyperlink ref="F645" r:id="rId104" display="Помидоры (томаты)" tooltip="Открыть страницу о продукте"/>
    <hyperlink ref="F646" r:id="rId61" display="Огурец свежий" tooltip="Открыть страницу о продукте"/>
    <hyperlink ref="F647" r:id="rId105" display="Лук зеленый" tooltip="Открыть страницу о продукте"/>
    <hyperlink ref="F648" r:id="rId18" display="  или Лук репчатый" tooltip="Открыть страницу о продукте"/>
    <hyperlink ref="F649" r:id="rId19" display="Масло растительное" tooltip="Открыть страницу о продукте"/>
    <hyperlink ref="F913" r:id="rId104" display="Помидоры (томаты)" tooltip="Открыть страницу о продукте"/>
    <hyperlink ref="F914" r:id="rId61" display="Огурец свежий" tooltip="Открыть страницу о продукте"/>
    <hyperlink ref="F915" r:id="rId105" display="Лук зеленый" tooltip="Открыть страницу о продукте"/>
    <hyperlink ref="F916" r:id="rId18" display="  или Лук репчатый" tooltip="Открыть страницу о продукте"/>
    <hyperlink ref="F917" r:id="rId19" display="Масло растительное" tooltip="Открыть страницу о продукте"/>
  </hyperlinks>
  <pageMargins left="0.7" right="0.7" top="0.75" bottom="0.75" header="0.3" footer="0.3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G112"/>
  <sheetViews>
    <sheetView workbookViewId="0">
      <selection activeCell="I108" sqref="I108"/>
    </sheetView>
  </sheetViews>
  <sheetFormatPr defaultColWidth="9.14285714285714" defaultRowHeight="15" outlineLevelCol="6"/>
  <cols>
    <col min="1" max="2" width="9.14285714285714" style="435"/>
    <col min="3" max="3" width="25.5714285714286" style="435" customWidth="1"/>
    <col min="4" max="16384" width="9.14285714285714" style="435"/>
  </cols>
  <sheetData>
    <row r="3" spans="2:3">
      <c r="B3" s="436" t="s">
        <v>152</v>
      </c>
      <c r="C3" s="437" t="s">
        <v>153</v>
      </c>
    </row>
    <row r="4" spans="3:3">
      <c r="C4" s="438" t="s">
        <v>181</v>
      </c>
    </row>
    <row r="5" spans="3:3">
      <c r="C5" s="439" t="s">
        <v>51</v>
      </c>
    </row>
    <row r="6" spans="3:3">
      <c r="C6" s="437" t="s">
        <v>244</v>
      </c>
    </row>
    <row r="7" spans="3:3">
      <c r="C7" s="437" t="s">
        <v>250</v>
      </c>
    </row>
    <row r="8" spans="3:3">
      <c r="C8" s="437" t="s">
        <v>265</v>
      </c>
    </row>
    <row r="9" spans="3:3">
      <c r="C9" s="437" t="s">
        <v>270</v>
      </c>
    </row>
    <row r="10" spans="3:3">
      <c r="C10" s="440" t="s">
        <v>281</v>
      </c>
    </row>
    <row r="11" spans="3:3">
      <c r="C11" s="440" t="s">
        <v>32</v>
      </c>
    </row>
    <row r="12" spans="3:3">
      <c r="C12" s="440" t="s">
        <v>282</v>
      </c>
    </row>
    <row r="15" spans="2:3">
      <c r="B15" s="436" t="s">
        <v>188</v>
      </c>
      <c r="C15" s="437" t="s">
        <v>230</v>
      </c>
    </row>
    <row r="16" spans="3:3">
      <c r="C16" s="440" t="s">
        <v>199</v>
      </c>
    </row>
    <row r="17" spans="3:3">
      <c r="C17" s="438" t="s">
        <v>130</v>
      </c>
    </row>
    <row r="18" spans="3:7">
      <c r="C18" s="441" t="s">
        <v>201</v>
      </c>
      <c r="D18" s="441"/>
      <c r="E18" s="441"/>
      <c r="F18" s="441"/>
      <c r="G18" s="441"/>
    </row>
    <row r="19" spans="3:3">
      <c r="C19" s="437" t="s">
        <v>283</v>
      </c>
    </row>
    <row r="20" spans="3:3">
      <c r="C20" s="437" t="s">
        <v>131</v>
      </c>
    </row>
    <row r="21" spans="3:3">
      <c r="C21" s="437" t="s">
        <v>293</v>
      </c>
    </row>
    <row r="22" spans="3:3">
      <c r="C22" s="437" t="s">
        <v>300</v>
      </c>
    </row>
    <row r="23" spans="3:3">
      <c r="C23" s="440" t="s">
        <v>32</v>
      </c>
    </row>
    <row r="24" spans="3:3">
      <c r="C24" s="440" t="s">
        <v>310</v>
      </c>
    </row>
    <row r="27" spans="2:3">
      <c r="B27" s="436" t="s">
        <v>206</v>
      </c>
      <c r="C27" s="437" t="s">
        <v>311</v>
      </c>
    </row>
    <row r="28" spans="3:3">
      <c r="C28" s="440" t="s">
        <v>321</v>
      </c>
    </row>
    <row r="29" spans="3:3">
      <c r="C29" s="435" t="s">
        <v>246</v>
      </c>
    </row>
    <row r="30" spans="3:3">
      <c r="C30" s="437" t="s">
        <v>322</v>
      </c>
    </row>
    <row r="31" spans="3:3">
      <c r="C31" s="437" t="s">
        <v>332</v>
      </c>
    </row>
    <row r="32" spans="3:3">
      <c r="C32" s="437" t="s">
        <v>334</v>
      </c>
    </row>
    <row r="33" spans="3:3">
      <c r="C33" s="437" t="s">
        <v>346</v>
      </c>
    </row>
    <row r="34" spans="3:3">
      <c r="C34" s="440" t="s">
        <v>32</v>
      </c>
    </row>
    <row r="35" spans="3:3">
      <c r="C35" s="440" t="s">
        <v>282</v>
      </c>
    </row>
    <row r="38" spans="2:3">
      <c r="B38" s="436" t="s">
        <v>218</v>
      </c>
      <c r="C38" s="442" t="s">
        <v>219</v>
      </c>
    </row>
    <row r="39" spans="3:3">
      <c r="C39" s="438" t="s">
        <v>130</v>
      </c>
    </row>
    <row r="40" spans="3:3">
      <c r="C40" s="443" t="s">
        <v>348</v>
      </c>
    </row>
    <row r="41" spans="3:3">
      <c r="C41" s="437" t="s">
        <v>244</v>
      </c>
    </row>
    <row r="42" spans="3:3">
      <c r="C42" s="437" t="s">
        <v>250</v>
      </c>
    </row>
    <row r="43" spans="3:3">
      <c r="C43" s="437" t="s">
        <v>350</v>
      </c>
    </row>
    <row r="44" spans="3:3">
      <c r="C44" s="437" t="s">
        <v>353</v>
      </c>
    </row>
    <row r="45" spans="3:3">
      <c r="C45" s="440" t="s">
        <v>281</v>
      </c>
    </row>
    <row r="46" spans="3:3">
      <c r="C46" s="440" t="s">
        <v>32</v>
      </c>
    </row>
    <row r="47" spans="3:3">
      <c r="C47" s="440" t="s">
        <v>355</v>
      </c>
    </row>
    <row r="49" spans="2:3">
      <c r="B49" s="436" t="s">
        <v>222</v>
      </c>
      <c r="C49" s="442" t="s">
        <v>223</v>
      </c>
    </row>
    <row r="50" spans="3:3">
      <c r="C50" s="438" t="s">
        <v>181</v>
      </c>
    </row>
    <row r="51" spans="3:3">
      <c r="C51" s="437" t="s">
        <v>201</v>
      </c>
    </row>
    <row r="52" spans="3:3">
      <c r="C52" s="437" t="s">
        <v>283</v>
      </c>
    </row>
    <row r="53" spans="3:3">
      <c r="C53" s="437" t="s">
        <v>356</v>
      </c>
    </row>
    <row r="54" spans="3:3">
      <c r="C54" s="437" t="s">
        <v>265</v>
      </c>
    </row>
    <row r="55" spans="3:3">
      <c r="C55" s="437" t="s">
        <v>359</v>
      </c>
    </row>
    <row r="56" spans="3:3">
      <c r="C56" s="438" t="s">
        <v>130</v>
      </c>
    </row>
    <row r="57" spans="3:3">
      <c r="C57" s="440" t="s">
        <v>32</v>
      </c>
    </row>
    <row r="58" spans="3:3">
      <c r="C58" s="440" t="s">
        <v>369</v>
      </c>
    </row>
    <row r="60" spans="2:3">
      <c r="B60" s="436" t="s">
        <v>370</v>
      </c>
      <c r="C60" s="437" t="s">
        <v>230</v>
      </c>
    </row>
    <row r="61" spans="3:3">
      <c r="C61" s="440" t="s">
        <v>199</v>
      </c>
    </row>
    <row r="62" spans="3:3">
      <c r="C62" s="438" t="s">
        <v>130</v>
      </c>
    </row>
    <row r="63" spans="3:3">
      <c r="C63" s="435" t="s">
        <v>246</v>
      </c>
    </row>
    <row r="64" spans="3:3">
      <c r="C64" s="437" t="s">
        <v>131</v>
      </c>
    </row>
    <row r="65" spans="3:3">
      <c r="C65" s="437" t="s">
        <v>332</v>
      </c>
    </row>
    <row r="66" spans="3:3">
      <c r="C66" s="437" t="s">
        <v>371</v>
      </c>
    </row>
    <row r="67" spans="3:3">
      <c r="C67" s="437" t="s">
        <v>346</v>
      </c>
    </row>
    <row r="68" spans="3:3">
      <c r="C68" s="440" t="s">
        <v>32</v>
      </c>
    </row>
    <row r="69" spans="3:3">
      <c r="C69" s="440" t="s">
        <v>355</v>
      </c>
    </row>
    <row r="71" spans="2:3">
      <c r="B71" s="436" t="s">
        <v>235</v>
      </c>
      <c r="C71" s="442" t="s">
        <v>236</v>
      </c>
    </row>
    <row r="72" spans="3:3">
      <c r="C72" s="438" t="s">
        <v>181</v>
      </c>
    </row>
    <row r="73" spans="3:3">
      <c r="C73" s="443" t="s">
        <v>348</v>
      </c>
    </row>
    <row r="74" spans="3:3">
      <c r="C74" s="437" t="s">
        <v>244</v>
      </c>
    </row>
    <row r="75" spans="3:3">
      <c r="C75" s="437" t="s">
        <v>384</v>
      </c>
    </row>
    <row r="76" spans="3:3">
      <c r="C76" s="437" t="s">
        <v>350</v>
      </c>
    </row>
    <row r="77" spans="3:3">
      <c r="C77" s="437" t="s">
        <v>385</v>
      </c>
    </row>
    <row r="78" spans="3:3">
      <c r="C78" s="437" t="s">
        <v>300</v>
      </c>
    </row>
    <row r="79" spans="3:3">
      <c r="C79" s="440" t="s">
        <v>32</v>
      </c>
    </row>
    <row r="80" spans="3:3">
      <c r="C80" s="440" t="s">
        <v>389</v>
      </c>
    </row>
    <row r="83" spans="2:3">
      <c r="B83" s="436" t="s">
        <v>239</v>
      </c>
      <c r="C83" s="437" t="s">
        <v>153</v>
      </c>
    </row>
    <row r="84" spans="3:3">
      <c r="C84" s="438" t="s">
        <v>130</v>
      </c>
    </row>
    <row r="85" spans="3:3">
      <c r="C85" s="439" t="s">
        <v>51</v>
      </c>
    </row>
    <row r="86" spans="3:3">
      <c r="C86" s="437" t="s">
        <v>283</v>
      </c>
    </row>
    <row r="87" spans="3:3">
      <c r="C87" s="437" t="s">
        <v>250</v>
      </c>
    </row>
    <row r="88" spans="3:3">
      <c r="C88" s="437" t="s">
        <v>293</v>
      </c>
    </row>
    <row r="89" spans="3:3">
      <c r="C89" s="440" t="s">
        <v>281</v>
      </c>
    </row>
    <row r="90" spans="3:3">
      <c r="C90" s="440" t="s">
        <v>32</v>
      </c>
    </row>
    <row r="91" spans="3:3">
      <c r="C91" s="440" t="s">
        <v>390</v>
      </c>
    </row>
    <row r="93" spans="2:3">
      <c r="B93" s="436" t="s">
        <v>391</v>
      </c>
      <c r="C93" s="437" t="s">
        <v>311</v>
      </c>
    </row>
    <row r="94" spans="3:3">
      <c r="C94" s="440" t="s">
        <v>321</v>
      </c>
    </row>
    <row r="95" spans="3:3">
      <c r="C95" s="440" t="s">
        <v>246</v>
      </c>
    </row>
    <row r="96" spans="3:3">
      <c r="C96" s="437" t="s">
        <v>392</v>
      </c>
    </row>
    <row r="97" spans="3:3">
      <c r="C97" s="437" t="s">
        <v>265</v>
      </c>
    </row>
    <row r="98" spans="3:3">
      <c r="C98" s="437" t="s">
        <v>334</v>
      </c>
    </row>
    <row r="99" spans="3:3">
      <c r="C99" s="438" t="s">
        <v>130</v>
      </c>
    </row>
    <row r="100" spans="3:3">
      <c r="C100" s="440" t="s">
        <v>32</v>
      </c>
    </row>
    <row r="101" spans="3:3">
      <c r="C101" s="440" t="s">
        <v>369</v>
      </c>
    </row>
    <row r="103" spans="2:3">
      <c r="B103" s="436" t="s">
        <v>241</v>
      </c>
      <c r="C103" s="442" t="s">
        <v>223</v>
      </c>
    </row>
    <row r="104" spans="3:3">
      <c r="C104" s="438" t="s">
        <v>130</v>
      </c>
    </row>
    <row r="105" spans="3:3">
      <c r="C105" s="440" t="s">
        <v>348</v>
      </c>
    </row>
    <row r="106" spans="3:3">
      <c r="C106" s="437" t="s">
        <v>244</v>
      </c>
    </row>
    <row r="107" spans="3:3">
      <c r="C107" s="437" t="s">
        <v>356</v>
      </c>
    </row>
    <row r="108" spans="3:3">
      <c r="C108" s="437" t="s">
        <v>332</v>
      </c>
    </row>
    <row r="109" spans="3:3">
      <c r="C109" s="437" t="s">
        <v>402</v>
      </c>
    </row>
    <row r="110" spans="3:3">
      <c r="C110" s="437" t="s">
        <v>300</v>
      </c>
    </row>
    <row r="111" spans="3:3">
      <c r="C111" s="440" t="s">
        <v>32</v>
      </c>
    </row>
    <row r="112" spans="3:3">
      <c r="C112" s="440" t="s">
        <v>355</v>
      </c>
    </row>
  </sheetData>
  <mergeCells count="1">
    <mergeCell ref="C18:G18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198"/>
  <sheetViews>
    <sheetView tabSelected="1" zoomScale="90" zoomScaleNormal="90" topLeftCell="A10" workbookViewId="0">
      <selection activeCell="B16" sqref="B16:I16"/>
    </sheetView>
  </sheetViews>
  <sheetFormatPr defaultColWidth="9" defaultRowHeight="15"/>
  <cols>
    <col min="1" max="1" width="9.71428571428571" customWidth="1"/>
    <col min="2" max="2" width="26.4285714285714" customWidth="1"/>
    <col min="3" max="3" width="32.8571428571429" customWidth="1"/>
    <col min="4" max="4" width="11.1428571428571" customWidth="1"/>
    <col min="5" max="5" width="11.2857142857143" customWidth="1"/>
    <col min="6" max="6" width="11.5714285714286" customWidth="1"/>
    <col min="7" max="7" width="10.7142857142857" customWidth="1"/>
    <col min="8" max="8" width="15.7142857142857" customWidth="1"/>
    <col min="9" max="9" width="10.7142857142857" customWidth="1"/>
    <col min="10" max="11" width="9" hidden="1" customWidth="1"/>
  </cols>
  <sheetData>
    <row r="2" spans="2:9">
      <c r="B2" s="312" t="s">
        <v>93</v>
      </c>
      <c r="C2" s="313"/>
      <c r="D2" s="313"/>
      <c r="E2" s="313" t="s">
        <v>94</v>
      </c>
      <c r="F2" s="313"/>
      <c r="G2" s="314"/>
      <c r="H2" s="312"/>
      <c r="I2" s="312"/>
    </row>
    <row r="3" spans="2:9">
      <c r="B3" s="312" t="s">
        <v>95</v>
      </c>
      <c r="C3" s="313"/>
      <c r="D3" s="313"/>
      <c r="E3" s="313" t="s">
        <v>96</v>
      </c>
      <c r="F3" s="313"/>
      <c r="G3" s="314"/>
      <c r="H3" s="312"/>
      <c r="I3" s="312"/>
    </row>
    <row r="4" spans="2:9">
      <c r="B4" s="312" t="s">
        <v>97</v>
      </c>
      <c r="C4" s="313"/>
      <c r="D4" s="313"/>
      <c r="E4" s="313" t="s">
        <v>98</v>
      </c>
      <c r="F4" s="313"/>
      <c r="G4" s="314"/>
      <c r="H4" s="312"/>
      <c r="I4" s="312"/>
    </row>
    <row r="5" spans="2:9">
      <c r="B5" s="312" t="s">
        <v>99</v>
      </c>
      <c r="C5" s="313"/>
      <c r="D5" s="313"/>
      <c r="E5" s="313"/>
      <c r="F5" s="313"/>
      <c r="G5" s="313"/>
      <c r="H5" s="313"/>
      <c r="I5" s="313"/>
    </row>
    <row r="6" spans="2:9">
      <c r="B6" s="312"/>
      <c r="C6" s="313"/>
      <c r="D6" s="313"/>
      <c r="E6" s="313"/>
      <c r="F6" s="313"/>
      <c r="G6" s="313"/>
      <c r="H6" s="313"/>
      <c r="I6" s="313"/>
    </row>
    <row r="7" spans="2:9">
      <c r="B7" s="312"/>
      <c r="C7" s="313"/>
      <c r="D7" s="313"/>
      <c r="E7" s="313"/>
      <c r="F7" s="313"/>
      <c r="G7" s="313"/>
      <c r="H7" s="313"/>
      <c r="I7" s="313"/>
    </row>
    <row r="8" spans="2:9">
      <c r="B8" s="315" t="s">
        <v>409</v>
      </c>
      <c r="C8" s="316" t="s">
        <v>101</v>
      </c>
      <c r="D8" s="317"/>
      <c r="E8" s="315" t="s">
        <v>410</v>
      </c>
      <c r="F8" s="314"/>
      <c r="G8" s="314"/>
      <c r="H8" s="315"/>
      <c r="I8" s="316" t="s">
        <v>411</v>
      </c>
    </row>
    <row r="9" spans="2:9">
      <c r="B9" s="313"/>
      <c r="C9" s="313"/>
      <c r="D9" s="313"/>
      <c r="E9" s="313"/>
      <c r="F9" s="313"/>
      <c r="G9" s="313"/>
      <c r="H9" s="313"/>
      <c r="I9" s="313"/>
    </row>
    <row r="10" spans="2:9">
      <c r="B10" s="313"/>
      <c r="C10" s="313"/>
      <c r="D10" s="313"/>
      <c r="E10" s="313"/>
      <c r="F10" s="313"/>
      <c r="G10" s="313"/>
      <c r="H10" s="313"/>
      <c r="I10" s="313"/>
    </row>
    <row r="11" spans="2:9">
      <c r="B11" s="314"/>
      <c r="C11" s="314"/>
      <c r="D11" s="314"/>
      <c r="E11" s="314"/>
      <c r="F11" s="314"/>
      <c r="G11" s="314"/>
      <c r="H11" s="314"/>
      <c r="I11" s="314"/>
    </row>
    <row r="12" spans="2:9">
      <c r="B12" s="314"/>
      <c r="C12" s="314"/>
      <c r="D12" s="314"/>
      <c r="E12" s="314"/>
      <c r="F12" s="314"/>
      <c r="G12" s="314"/>
      <c r="H12" s="314"/>
      <c r="I12" s="314"/>
    </row>
    <row r="13" ht="20.25" spans="2:12">
      <c r="B13" s="318" t="s">
        <v>104</v>
      </c>
      <c r="C13" s="318"/>
      <c r="D13" s="318"/>
      <c r="E13" s="318"/>
      <c r="F13" s="318"/>
      <c r="G13" s="318"/>
      <c r="H13" s="318"/>
      <c r="I13" s="318"/>
      <c r="J13" s="424"/>
      <c r="K13" s="424"/>
      <c r="L13" s="424"/>
    </row>
    <row r="14" ht="15.75" spans="2:12">
      <c r="B14" s="319" t="s">
        <v>105</v>
      </c>
      <c r="C14" s="319"/>
      <c r="D14" s="319"/>
      <c r="E14" s="319"/>
      <c r="F14" s="319"/>
      <c r="G14" s="319"/>
      <c r="H14" s="319"/>
      <c r="I14" s="319"/>
      <c r="J14" s="425"/>
      <c r="K14" s="425"/>
      <c r="L14" s="425"/>
    </row>
    <row r="15" ht="15.75" spans="2:12">
      <c r="B15" s="319" t="s">
        <v>106</v>
      </c>
      <c r="C15" s="319"/>
      <c r="D15" s="319"/>
      <c r="E15" s="319"/>
      <c r="F15" s="319"/>
      <c r="G15" s="319"/>
      <c r="H15" s="319"/>
      <c r="I15" s="319"/>
      <c r="J15" s="425"/>
      <c r="K15" s="425"/>
      <c r="L15" s="425"/>
    </row>
    <row r="16" ht="15.75" spans="2:12">
      <c r="B16" s="319" t="s">
        <v>412</v>
      </c>
      <c r="C16" s="319"/>
      <c r="D16" s="319"/>
      <c r="E16" s="319"/>
      <c r="F16" s="319"/>
      <c r="G16" s="319"/>
      <c r="H16" s="319"/>
      <c r="I16" s="319"/>
      <c r="J16" s="425"/>
      <c r="K16" s="425"/>
      <c r="L16" s="425"/>
    </row>
    <row r="17" ht="15.75" spans="2:12">
      <c r="B17" s="423" t="s">
        <v>413</v>
      </c>
      <c r="C17" s="423"/>
      <c r="D17" s="423"/>
      <c r="E17" s="423"/>
      <c r="F17" s="423"/>
      <c r="G17" s="423"/>
      <c r="H17" s="423"/>
      <c r="I17" s="423"/>
      <c r="J17" s="425"/>
      <c r="K17" s="425"/>
      <c r="L17" s="425"/>
    </row>
    <row r="18" spans="2:9">
      <c r="B18" s="320"/>
      <c r="C18" s="320"/>
      <c r="D18" s="320"/>
      <c r="E18" s="320"/>
      <c r="F18" s="320"/>
      <c r="G18" s="320"/>
      <c r="H18" s="320"/>
      <c r="I18" s="320"/>
    </row>
    <row r="19" spans="2:9">
      <c r="B19" s="320"/>
      <c r="C19" s="320"/>
      <c r="D19" s="320"/>
      <c r="E19" s="320"/>
      <c r="F19" s="320"/>
      <c r="G19" s="320"/>
      <c r="H19" s="320"/>
      <c r="I19" s="320"/>
    </row>
    <row r="21" customHeight="1" spans="1:9">
      <c r="A21" s="293"/>
      <c r="B21" s="370" t="s">
        <v>110</v>
      </c>
      <c r="C21" s="370" t="s">
        <v>4</v>
      </c>
      <c r="D21" s="370" t="s">
        <v>111</v>
      </c>
      <c r="E21" s="371" t="s">
        <v>112</v>
      </c>
      <c r="F21" s="372"/>
      <c r="G21" s="373"/>
      <c r="H21" s="370" t="s">
        <v>113</v>
      </c>
      <c r="I21" s="370" t="s">
        <v>114</v>
      </c>
    </row>
    <row r="22" ht="12.75" customHeight="1" spans="1:9">
      <c r="A22" s="293"/>
      <c r="B22" s="374"/>
      <c r="C22" s="374"/>
      <c r="D22" s="374"/>
      <c r="E22" s="375" t="s">
        <v>115</v>
      </c>
      <c r="F22" s="375" t="s">
        <v>116</v>
      </c>
      <c r="G22" s="375" t="s">
        <v>117</v>
      </c>
      <c r="H22" s="374"/>
      <c r="I22" s="374"/>
    </row>
    <row r="23" spans="1:9">
      <c r="A23" s="293"/>
      <c r="B23" s="376" t="s">
        <v>118</v>
      </c>
      <c r="C23" s="377"/>
      <c r="D23" s="377"/>
      <c r="E23" s="377"/>
      <c r="F23" s="377"/>
      <c r="G23" s="377"/>
      <c r="H23" s="377"/>
      <c r="I23" s="402"/>
    </row>
    <row r="24" spans="1:9">
      <c r="A24" s="293"/>
      <c r="B24" s="328" t="s">
        <v>1</v>
      </c>
      <c r="C24" s="329"/>
      <c r="D24" s="329"/>
      <c r="E24" s="329"/>
      <c r="F24" s="329"/>
      <c r="G24" s="329"/>
      <c r="H24" s="329"/>
      <c r="I24" s="354"/>
    </row>
    <row r="25" ht="17.25" customHeight="1" spans="1:9">
      <c r="A25" s="293"/>
      <c r="B25" s="330" t="s">
        <v>2</v>
      </c>
      <c r="C25" s="331" t="s">
        <v>37</v>
      </c>
      <c r="D25" s="332">
        <v>200</v>
      </c>
      <c r="E25" s="332">
        <v>17.24</v>
      </c>
      <c r="F25" s="332">
        <v>26.76</v>
      </c>
      <c r="G25" s="332">
        <v>4.62</v>
      </c>
      <c r="H25" s="332">
        <v>326.16</v>
      </c>
      <c r="I25" s="332">
        <v>301</v>
      </c>
    </row>
    <row r="26" ht="17.25" customHeight="1" spans="1:9">
      <c r="A26" s="293"/>
      <c r="B26" s="333"/>
      <c r="C26" s="331" t="s">
        <v>51</v>
      </c>
      <c r="D26" s="332">
        <v>60</v>
      </c>
      <c r="E26" s="334">
        <v>4.56</v>
      </c>
      <c r="F26" s="334">
        <v>0.48</v>
      </c>
      <c r="G26" s="334">
        <v>29.52</v>
      </c>
      <c r="H26" s="334">
        <v>141</v>
      </c>
      <c r="I26" s="332">
        <v>108</v>
      </c>
    </row>
    <row r="27" ht="17.25" customHeight="1" spans="1:9">
      <c r="A27" s="293"/>
      <c r="B27" s="333"/>
      <c r="C27" s="331" t="s">
        <v>23</v>
      </c>
      <c r="D27" s="332">
        <v>200</v>
      </c>
      <c r="E27" s="335">
        <v>0.1</v>
      </c>
      <c r="F27" s="335">
        <v>0</v>
      </c>
      <c r="G27" s="335">
        <v>15.2</v>
      </c>
      <c r="H27" s="335">
        <v>61</v>
      </c>
      <c r="I27" s="332">
        <v>494</v>
      </c>
    </row>
    <row r="28" ht="17.25" customHeight="1" spans="1:9">
      <c r="A28" s="293"/>
      <c r="B28" s="336"/>
      <c r="C28" s="337" t="s">
        <v>414</v>
      </c>
      <c r="D28" s="335">
        <v>180</v>
      </c>
      <c r="E28" s="338">
        <v>2.25</v>
      </c>
      <c r="F28" s="338">
        <v>0.5</v>
      </c>
      <c r="G28" s="338">
        <v>20.25</v>
      </c>
      <c r="H28" s="338">
        <v>107.5</v>
      </c>
      <c r="I28" s="332"/>
    </row>
    <row r="29" ht="17.25" customHeight="1" spans="1:10">
      <c r="A29" s="293"/>
      <c r="B29" s="339" t="s">
        <v>119</v>
      </c>
      <c r="C29" s="339"/>
      <c r="D29" s="340">
        <f>D25+D26+D27+D28</f>
        <v>640</v>
      </c>
      <c r="E29" s="340">
        <f t="shared" ref="E29:H29" si="0">E25+E26+E27+E28</f>
        <v>24.15</v>
      </c>
      <c r="F29" s="340">
        <f t="shared" si="0"/>
        <v>27.74</v>
      </c>
      <c r="G29" s="340">
        <f t="shared" si="0"/>
        <v>69.59</v>
      </c>
      <c r="H29" s="340">
        <f t="shared" si="0"/>
        <v>635.66</v>
      </c>
      <c r="I29" s="339"/>
      <c r="J29" s="355">
        <f>H29/H40</f>
        <v>0.320173671273724</v>
      </c>
    </row>
    <row r="30" ht="17.25" customHeight="1" spans="1:9">
      <c r="A30" s="293"/>
      <c r="B30" s="341" t="s">
        <v>25</v>
      </c>
      <c r="C30" s="342" t="s">
        <v>120</v>
      </c>
      <c r="D30" s="332">
        <v>100</v>
      </c>
      <c r="E30" s="332">
        <v>0.9</v>
      </c>
      <c r="F30" s="332">
        <v>5.1</v>
      </c>
      <c r="G30" s="332">
        <v>3.6</v>
      </c>
      <c r="H30" s="343">
        <v>64</v>
      </c>
      <c r="I30" s="335">
        <v>31</v>
      </c>
    </row>
    <row r="31" ht="27.6" customHeight="1" spans="1:9">
      <c r="A31" s="293"/>
      <c r="B31" s="344"/>
      <c r="C31" s="337" t="s">
        <v>415</v>
      </c>
      <c r="D31" s="335">
        <v>250</v>
      </c>
      <c r="E31" s="335">
        <v>2.7</v>
      </c>
      <c r="F31" s="335">
        <v>2.85</v>
      </c>
      <c r="G31" s="335">
        <v>17.45</v>
      </c>
      <c r="H31" s="334">
        <v>118.25</v>
      </c>
      <c r="I31" s="335">
        <v>103</v>
      </c>
    </row>
    <row r="32" ht="17.25" customHeight="1" spans="1:9">
      <c r="A32" s="293"/>
      <c r="B32" s="344"/>
      <c r="C32" s="337" t="s">
        <v>49</v>
      </c>
      <c r="D32" s="335">
        <v>200</v>
      </c>
      <c r="E32" s="335">
        <v>11.4</v>
      </c>
      <c r="F32" s="335">
        <v>10.46</v>
      </c>
      <c r="G32" s="335">
        <v>49.44</v>
      </c>
      <c r="H32" s="335">
        <v>337.4</v>
      </c>
      <c r="I32" s="335">
        <v>237</v>
      </c>
    </row>
    <row r="33" ht="17.25" customHeight="1" spans="1:9">
      <c r="A33" s="293"/>
      <c r="B33" s="344"/>
      <c r="C33" s="337" t="s">
        <v>122</v>
      </c>
      <c r="D33" s="335">
        <v>100</v>
      </c>
      <c r="E33" s="335">
        <v>15.55</v>
      </c>
      <c r="F33" s="335">
        <v>11.55</v>
      </c>
      <c r="G33" s="335">
        <v>15.7</v>
      </c>
      <c r="H33" s="335">
        <v>228.75</v>
      </c>
      <c r="I33" s="335">
        <v>282</v>
      </c>
    </row>
    <row r="34" ht="17.25" customHeight="1" spans="1:9">
      <c r="A34" s="293"/>
      <c r="B34" s="344"/>
      <c r="C34" s="337" t="s">
        <v>54</v>
      </c>
      <c r="D34" s="332">
        <v>200</v>
      </c>
      <c r="E34" s="332">
        <v>1</v>
      </c>
      <c r="F34" s="332">
        <v>0.2</v>
      </c>
      <c r="G34" s="332">
        <v>0.2</v>
      </c>
      <c r="H34" s="343">
        <v>92</v>
      </c>
      <c r="I34" s="335">
        <v>518</v>
      </c>
    </row>
    <row r="35" ht="17.25" customHeight="1" spans="1:9">
      <c r="A35" s="293"/>
      <c r="B35" s="344"/>
      <c r="C35" s="337" t="s">
        <v>123</v>
      </c>
      <c r="D35" s="335">
        <v>60</v>
      </c>
      <c r="E35" s="334">
        <v>4.2</v>
      </c>
      <c r="F35" s="334">
        <v>0.66</v>
      </c>
      <c r="G35" s="334">
        <v>24.18</v>
      </c>
      <c r="H35" s="334">
        <v>115.8</v>
      </c>
      <c r="I35" s="332">
        <v>516</v>
      </c>
    </row>
    <row r="36" ht="17.25" customHeight="1" spans="1:10">
      <c r="A36" s="293"/>
      <c r="B36" s="339" t="s">
        <v>125</v>
      </c>
      <c r="C36" s="339"/>
      <c r="D36" s="340">
        <f>D30+D31+D32+D33+D34+D35</f>
        <v>910</v>
      </c>
      <c r="E36" s="340">
        <f t="shared" ref="E36:H36" si="1">E30+E31+E32+E33+E34+E35</f>
        <v>35.75</v>
      </c>
      <c r="F36" s="340">
        <f t="shared" si="1"/>
        <v>30.82</v>
      </c>
      <c r="G36" s="340">
        <f t="shared" si="1"/>
        <v>110.57</v>
      </c>
      <c r="H36" s="340">
        <f t="shared" si="1"/>
        <v>956.2</v>
      </c>
      <c r="I36" s="343"/>
      <c r="J36" s="355">
        <f>H36/H40</f>
        <v>0.481625498650119</v>
      </c>
    </row>
    <row r="37" ht="17.25" customHeight="1" spans="1:9">
      <c r="A37" s="293"/>
      <c r="B37" s="341" t="s">
        <v>416</v>
      </c>
      <c r="C37" s="332" t="s">
        <v>417</v>
      </c>
      <c r="D37" s="332">
        <v>200</v>
      </c>
      <c r="E37" s="332">
        <v>5.7</v>
      </c>
      <c r="F37" s="332">
        <v>6.3</v>
      </c>
      <c r="G37" s="332">
        <v>7.8</v>
      </c>
      <c r="H37" s="332">
        <v>114</v>
      </c>
      <c r="I37" s="332">
        <v>280</v>
      </c>
    </row>
    <row r="38" ht="17.25" customHeight="1" spans="1:9">
      <c r="A38" s="293"/>
      <c r="B38" s="345"/>
      <c r="C38" s="332" t="s">
        <v>418</v>
      </c>
      <c r="D38" s="332">
        <v>65</v>
      </c>
      <c r="E38" s="332">
        <v>4.55</v>
      </c>
      <c r="F38" s="332">
        <v>13.65</v>
      </c>
      <c r="G38" s="332">
        <v>34.45</v>
      </c>
      <c r="H38" s="332">
        <v>279.5</v>
      </c>
      <c r="I38" s="332"/>
    </row>
    <row r="39" ht="17.25" customHeight="1" spans="1:10">
      <c r="A39" s="293"/>
      <c r="B39" s="339" t="s">
        <v>419</v>
      </c>
      <c r="C39" s="339"/>
      <c r="D39" s="339">
        <f>D37+D38</f>
        <v>265</v>
      </c>
      <c r="E39" s="339">
        <f t="shared" ref="E39:H39" si="2">E37+E38</f>
        <v>10.25</v>
      </c>
      <c r="F39" s="339">
        <f t="shared" si="2"/>
        <v>19.95</v>
      </c>
      <c r="G39" s="339">
        <f t="shared" si="2"/>
        <v>42.25</v>
      </c>
      <c r="H39" s="339">
        <f t="shared" si="2"/>
        <v>393.5</v>
      </c>
      <c r="I39" s="332"/>
      <c r="J39" s="355">
        <f>H39/H40</f>
        <v>0.198200830076157</v>
      </c>
    </row>
    <row r="40" ht="17.25" customHeight="1" spans="1:9">
      <c r="A40" s="293"/>
      <c r="B40" s="339" t="s">
        <v>126</v>
      </c>
      <c r="C40" s="339"/>
      <c r="D40" s="340">
        <f>D29+D36+D39</f>
        <v>1815</v>
      </c>
      <c r="E40" s="340">
        <f t="shared" ref="E40:H40" si="3">E29+E36+E39</f>
        <v>70.15</v>
      </c>
      <c r="F40" s="340">
        <f t="shared" si="3"/>
        <v>78.51</v>
      </c>
      <c r="G40" s="340">
        <f t="shared" si="3"/>
        <v>222.41</v>
      </c>
      <c r="H40" s="340">
        <f t="shared" si="3"/>
        <v>1985.36</v>
      </c>
      <c r="I40" s="340"/>
    </row>
    <row r="41" ht="17.25" customHeight="1" spans="1:9">
      <c r="A41" s="293"/>
      <c r="B41" s="328" t="s">
        <v>36</v>
      </c>
      <c r="C41" s="329"/>
      <c r="D41" s="329"/>
      <c r="E41" s="329"/>
      <c r="F41" s="329"/>
      <c r="G41" s="329"/>
      <c r="H41" s="329"/>
      <c r="I41" s="354"/>
    </row>
    <row r="42" ht="17.25" customHeight="1" spans="1:9">
      <c r="A42" s="293"/>
      <c r="B42" s="346" t="s">
        <v>2</v>
      </c>
      <c r="C42" s="331" t="s">
        <v>145</v>
      </c>
      <c r="D42" s="332" t="s">
        <v>420</v>
      </c>
      <c r="E42" s="332">
        <v>32</v>
      </c>
      <c r="F42" s="332">
        <v>33.6</v>
      </c>
      <c r="G42" s="332">
        <v>31.86</v>
      </c>
      <c r="H42" s="332">
        <v>566.66</v>
      </c>
      <c r="I42" s="332">
        <v>313</v>
      </c>
    </row>
    <row r="43" ht="17.25" customHeight="1" spans="1:9">
      <c r="A43" s="293"/>
      <c r="B43" s="347"/>
      <c r="C43" s="331" t="s">
        <v>129</v>
      </c>
      <c r="D43" s="332">
        <v>50</v>
      </c>
      <c r="E43" s="332">
        <v>3</v>
      </c>
      <c r="F43" s="332">
        <v>10.75</v>
      </c>
      <c r="G43" s="332">
        <v>18.25</v>
      </c>
      <c r="H43" s="332">
        <v>182.5</v>
      </c>
      <c r="I43" s="332">
        <v>1</v>
      </c>
    </row>
    <row r="44" ht="17.25" customHeight="1" spans="1:9">
      <c r="A44" s="293"/>
      <c r="B44" s="347"/>
      <c r="C44" s="348" t="s">
        <v>45</v>
      </c>
      <c r="D44" s="349">
        <v>200</v>
      </c>
      <c r="E44" s="348">
        <v>3.6</v>
      </c>
      <c r="F44" s="348">
        <v>3.3</v>
      </c>
      <c r="G44" s="348">
        <v>25</v>
      </c>
      <c r="H44" s="350">
        <v>144</v>
      </c>
      <c r="I44" s="332">
        <v>496</v>
      </c>
    </row>
    <row r="45" ht="17.25" hidden="1" customHeight="1" spans="1:9">
      <c r="A45" s="293"/>
      <c r="B45" s="351"/>
      <c r="C45" s="337" t="s">
        <v>282</v>
      </c>
      <c r="D45" s="335">
        <v>143</v>
      </c>
      <c r="E45" s="338">
        <v>1.5</v>
      </c>
      <c r="F45" s="338">
        <v>0.5</v>
      </c>
      <c r="G45" s="338">
        <v>21</v>
      </c>
      <c r="H45" s="338">
        <v>96</v>
      </c>
      <c r="I45" s="332">
        <v>112</v>
      </c>
    </row>
    <row r="46" ht="17.25" customHeight="1" spans="1:10">
      <c r="A46" s="293"/>
      <c r="B46" s="339" t="s">
        <v>119</v>
      </c>
      <c r="C46" s="339"/>
      <c r="D46" s="340">
        <f>226+D43+D44</f>
        <v>476</v>
      </c>
      <c r="E46" s="339">
        <f>E42+E43+E44</f>
        <v>38.6</v>
      </c>
      <c r="F46" s="339">
        <f t="shared" ref="F46:H46" si="4">F42+F43+F44</f>
        <v>47.65</v>
      </c>
      <c r="G46" s="339">
        <f t="shared" si="4"/>
        <v>75.11</v>
      </c>
      <c r="H46" s="339">
        <f t="shared" si="4"/>
        <v>893.16</v>
      </c>
      <c r="I46" s="332"/>
      <c r="J46" s="355">
        <f>H46/H56</f>
        <v>0.448837653396585</v>
      </c>
    </row>
    <row r="47" ht="17.25" customHeight="1" spans="1:9">
      <c r="A47" s="293"/>
      <c r="B47" s="341" t="s">
        <v>25</v>
      </c>
      <c r="C47" s="352" t="s">
        <v>421</v>
      </c>
      <c r="D47" s="335">
        <v>100</v>
      </c>
      <c r="E47" s="335">
        <v>1.1</v>
      </c>
      <c r="F47" s="335">
        <v>0.2</v>
      </c>
      <c r="G47" s="335">
        <v>3.8</v>
      </c>
      <c r="H47" s="334">
        <v>22</v>
      </c>
      <c r="I47" s="335">
        <v>71</v>
      </c>
    </row>
    <row r="48" ht="17.25" customHeight="1" spans="1:9">
      <c r="A48" s="293"/>
      <c r="B48" s="344"/>
      <c r="C48" s="337" t="s">
        <v>131</v>
      </c>
      <c r="D48" s="335">
        <v>250</v>
      </c>
      <c r="E48" s="335">
        <v>1.75</v>
      </c>
      <c r="F48" s="335">
        <v>4.98</v>
      </c>
      <c r="G48" s="335">
        <v>7.78</v>
      </c>
      <c r="H48" s="335">
        <v>83</v>
      </c>
      <c r="I48" s="335">
        <v>142</v>
      </c>
    </row>
    <row r="49" ht="17.25" customHeight="1" spans="1:9">
      <c r="A49" s="293"/>
      <c r="B49" s="344"/>
      <c r="C49" s="337" t="s">
        <v>422</v>
      </c>
      <c r="D49" s="332">
        <v>200</v>
      </c>
      <c r="E49" s="332">
        <v>19</v>
      </c>
      <c r="F49" s="332">
        <v>23.78</v>
      </c>
      <c r="G49" s="332">
        <v>31.56</v>
      </c>
      <c r="H49" s="343">
        <v>418.88</v>
      </c>
      <c r="I49" s="335">
        <v>131</v>
      </c>
    </row>
    <row r="50" ht="25.15" customHeight="1" spans="1:9">
      <c r="A50" s="293"/>
      <c r="B50" s="344"/>
      <c r="C50" s="353" t="s">
        <v>423</v>
      </c>
      <c r="D50" s="332">
        <v>200</v>
      </c>
      <c r="E50" s="332">
        <v>0.2</v>
      </c>
      <c r="F50" s="332">
        <v>0</v>
      </c>
      <c r="G50" s="332">
        <v>19.8</v>
      </c>
      <c r="H50" s="332">
        <v>77</v>
      </c>
      <c r="I50" s="332">
        <v>296</v>
      </c>
    </row>
    <row r="51" ht="17.25" customHeight="1" spans="1:9">
      <c r="A51" s="293"/>
      <c r="B51" s="344"/>
      <c r="C51" s="337" t="s">
        <v>123</v>
      </c>
      <c r="D51" s="335">
        <v>60</v>
      </c>
      <c r="E51" s="334">
        <v>4.2</v>
      </c>
      <c r="F51" s="334">
        <v>0.66</v>
      </c>
      <c r="G51" s="334">
        <v>24.18</v>
      </c>
      <c r="H51" s="334">
        <v>115.8</v>
      </c>
      <c r="I51" s="332">
        <v>516</v>
      </c>
    </row>
    <row r="52" ht="17.25" customHeight="1" spans="1:11">
      <c r="A52" s="293"/>
      <c r="B52" s="339" t="s">
        <v>125</v>
      </c>
      <c r="C52" s="339"/>
      <c r="D52" s="340">
        <f>D47+D48+D49+D50+D51</f>
        <v>810</v>
      </c>
      <c r="E52" s="340">
        <f t="shared" ref="E52:H52" si="5">E47+E48+E49+E50+E51</f>
        <v>26.25</v>
      </c>
      <c r="F52" s="340">
        <f t="shared" si="5"/>
        <v>29.62</v>
      </c>
      <c r="G52" s="340">
        <f t="shared" si="5"/>
        <v>87.12</v>
      </c>
      <c r="H52" s="340">
        <f t="shared" si="5"/>
        <v>716.68</v>
      </c>
      <c r="I52" s="332">
        <v>516</v>
      </c>
      <c r="J52" s="356">
        <f>H52/H56</f>
        <v>0.360151562358664</v>
      </c>
      <c r="K52">
        <v>4</v>
      </c>
    </row>
    <row r="53" ht="17.25" customHeight="1" spans="1:9">
      <c r="A53" s="293"/>
      <c r="B53" s="341" t="s">
        <v>416</v>
      </c>
      <c r="C53" s="353" t="s">
        <v>424</v>
      </c>
      <c r="D53" s="332">
        <v>200</v>
      </c>
      <c r="E53" s="332">
        <v>3.16</v>
      </c>
      <c r="F53" s="332">
        <v>2.68</v>
      </c>
      <c r="G53" s="332">
        <v>15.94</v>
      </c>
      <c r="H53" s="332">
        <v>100.6</v>
      </c>
      <c r="I53" s="332">
        <v>379</v>
      </c>
    </row>
    <row r="54" ht="17.25" customHeight="1" spans="1:9">
      <c r="A54" s="293"/>
      <c r="B54" s="345"/>
      <c r="C54" s="332" t="s">
        <v>425</v>
      </c>
      <c r="D54" s="332">
        <v>65</v>
      </c>
      <c r="E54" s="332">
        <v>4.55</v>
      </c>
      <c r="F54" s="332">
        <v>13.65</v>
      </c>
      <c r="G54" s="332">
        <v>34.45</v>
      </c>
      <c r="H54" s="332">
        <v>279.5</v>
      </c>
      <c r="I54" s="332"/>
    </row>
    <row r="55" ht="17.25" customHeight="1" spans="1:11">
      <c r="A55" s="293"/>
      <c r="B55" s="339" t="s">
        <v>419</v>
      </c>
      <c r="C55" s="339"/>
      <c r="D55" s="339">
        <f>D53+D54</f>
        <v>265</v>
      </c>
      <c r="E55" s="339">
        <f t="shared" ref="E55:H55" si="6">E53+E54</f>
        <v>7.71</v>
      </c>
      <c r="F55" s="339">
        <f t="shared" si="6"/>
        <v>16.33</v>
      </c>
      <c r="G55" s="339">
        <f t="shared" si="6"/>
        <v>50.39</v>
      </c>
      <c r="H55" s="339">
        <f t="shared" si="6"/>
        <v>380.1</v>
      </c>
      <c r="I55" s="332"/>
      <c r="J55" s="356">
        <f>H55/H56</f>
        <v>0.191010784244751</v>
      </c>
      <c r="K55">
        <v>1</v>
      </c>
    </row>
    <row r="56" ht="17.25" customHeight="1" spans="1:9">
      <c r="A56" s="293"/>
      <c r="B56" s="339" t="s">
        <v>126</v>
      </c>
      <c r="C56" s="339"/>
      <c r="D56" s="340">
        <f>D46+D52+D55</f>
        <v>1551</v>
      </c>
      <c r="E56" s="340">
        <f t="shared" ref="E56:H56" si="7">E46+E52+E55</f>
        <v>72.56</v>
      </c>
      <c r="F56" s="340">
        <f t="shared" si="7"/>
        <v>93.6</v>
      </c>
      <c r="G56" s="340">
        <f t="shared" si="7"/>
        <v>212.62</v>
      </c>
      <c r="H56" s="340">
        <f t="shared" si="7"/>
        <v>1989.94</v>
      </c>
      <c r="I56" s="339"/>
    </row>
    <row r="57" ht="17.25" customHeight="1" spans="1:9">
      <c r="A57" s="293"/>
      <c r="B57" s="328" t="s">
        <v>47</v>
      </c>
      <c r="C57" s="329"/>
      <c r="D57" s="329"/>
      <c r="E57" s="329"/>
      <c r="F57" s="329"/>
      <c r="G57" s="329"/>
      <c r="H57" s="329"/>
      <c r="I57" s="354"/>
    </row>
    <row r="58" ht="28.15" customHeight="1" spans="1:9">
      <c r="A58" s="293"/>
      <c r="B58" s="341" t="s">
        <v>2</v>
      </c>
      <c r="C58" s="337" t="s">
        <v>426</v>
      </c>
      <c r="D58" s="335">
        <v>200</v>
      </c>
      <c r="E58" s="335">
        <v>5.7</v>
      </c>
      <c r="F58" s="335">
        <v>5.26</v>
      </c>
      <c r="G58" s="335">
        <v>18.98</v>
      </c>
      <c r="H58" s="335">
        <v>146</v>
      </c>
      <c r="I58" s="332">
        <v>165</v>
      </c>
    </row>
    <row r="59" ht="15.6" customHeight="1" spans="1:9">
      <c r="A59" s="293"/>
      <c r="B59" s="344"/>
      <c r="C59" s="331" t="s">
        <v>22</v>
      </c>
      <c r="D59" s="332">
        <v>50</v>
      </c>
      <c r="E59" s="332">
        <v>6.25</v>
      </c>
      <c r="F59" s="332">
        <v>3.75</v>
      </c>
      <c r="G59" s="332">
        <v>18.13</v>
      </c>
      <c r="H59" s="332">
        <v>133.75</v>
      </c>
      <c r="I59" s="332">
        <v>3</v>
      </c>
    </row>
    <row r="60" ht="15.75" customHeight="1" spans="1:9">
      <c r="A60" s="293"/>
      <c r="B60" s="344"/>
      <c r="C60" s="332" t="s">
        <v>427</v>
      </c>
      <c r="D60" s="335">
        <v>200</v>
      </c>
      <c r="E60" s="335">
        <v>0.1</v>
      </c>
      <c r="F60" s="335">
        <v>0.04</v>
      </c>
      <c r="G60" s="335">
        <v>9.9</v>
      </c>
      <c r="H60" s="334">
        <v>35</v>
      </c>
      <c r="I60" s="332">
        <v>268</v>
      </c>
    </row>
    <row r="61" ht="15.75" customHeight="1" spans="1:9">
      <c r="A61" s="293"/>
      <c r="B61" s="345"/>
      <c r="C61" s="337" t="s">
        <v>282</v>
      </c>
      <c r="D61" s="335">
        <v>230</v>
      </c>
      <c r="E61" s="338">
        <v>3.75</v>
      </c>
      <c r="F61" s="338">
        <v>1.25</v>
      </c>
      <c r="G61" s="338">
        <v>52.5</v>
      </c>
      <c r="H61" s="338">
        <v>240</v>
      </c>
      <c r="I61" s="332"/>
    </row>
    <row r="62" ht="17.25" customHeight="1" spans="1:10">
      <c r="A62" s="293"/>
      <c r="B62" s="339" t="s">
        <v>119</v>
      </c>
      <c r="C62" s="339"/>
      <c r="D62" s="340">
        <f>D58+D59+D60+D61</f>
        <v>680</v>
      </c>
      <c r="E62" s="340">
        <f t="shared" ref="E62:H62" si="8">E58+E59+E60+E61</f>
        <v>15.8</v>
      </c>
      <c r="F62" s="340">
        <f t="shared" si="8"/>
        <v>10.3</v>
      </c>
      <c r="G62" s="340">
        <f t="shared" si="8"/>
        <v>99.51</v>
      </c>
      <c r="H62" s="340">
        <f t="shared" si="8"/>
        <v>554.75</v>
      </c>
      <c r="I62" s="332"/>
      <c r="J62" s="355">
        <f>H62/H73</f>
        <v>0.394208562799787</v>
      </c>
    </row>
    <row r="63" ht="17.25" customHeight="1" spans="1:9">
      <c r="A63" s="293"/>
      <c r="B63" s="341" t="s">
        <v>25</v>
      </c>
      <c r="C63" s="342" t="s">
        <v>428</v>
      </c>
      <c r="D63" s="332">
        <v>100</v>
      </c>
      <c r="E63" s="332">
        <v>0.7</v>
      </c>
      <c r="F63" s="332">
        <v>0.1</v>
      </c>
      <c r="G63" s="332">
        <v>1.9</v>
      </c>
      <c r="H63" s="343">
        <v>12</v>
      </c>
      <c r="I63" s="335">
        <v>71</v>
      </c>
    </row>
    <row r="64" ht="28.15" customHeight="1" spans="1:9">
      <c r="A64" s="293"/>
      <c r="B64" s="344"/>
      <c r="C64" s="337" t="s">
        <v>429</v>
      </c>
      <c r="D64" s="335">
        <v>250</v>
      </c>
      <c r="E64" s="334">
        <v>2.68</v>
      </c>
      <c r="F64" s="334">
        <v>2.5</v>
      </c>
      <c r="G64" s="334">
        <v>19.33</v>
      </c>
      <c r="H64" s="334">
        <v>112.5</v>
      </c>
      <c r="I64" s="335">
        <v>61</v>
      </c>
    </row>
    <row r="65" ht="17.25" customHeight="1" spans="1:9">
      <c r="A65" s="293"/>
      <c r="B65" s="344"/>
      <c r="C65" s="337" t="s">
        <v>136</v>
      </c>
      <c r="D65" s="335">
        <v>200</v>
      </c>
      <c r="E65" s="335">
        <v>7.54</v>
      </c>
      <c r="F65" s="335">
        <v>0.9</v>
      </c>
      <c r="G65" s="335">
        <v>38.72</v>
      </c>
      <c r="H65" s="334">
        <v>193.2</v>
      </c>
      <c r="I65" s="335">
        <v>291</v>
      </c>
    </row>
    <row r="66" ht="17.25" customHeight="1" spans="1:9">
      <c r="A66" s="293"/>
      <c r="B66" s="344"/>
      <c r="C66" s="337" t="s">
        <v>430</v>
      </c>
      <c r="D66" s="335">
        <v>100</v>
      </c>
      <c r="E66" s="335">
        <v>10.64</v>
      </c>
      <c r="F66" s="335">
        <v>28.19</v>
      </c>
      <c r="G66" s="335">
        <v>2.89</v>
      </c>
      <c r="H66" s="334">
        <v>309</v>
      </c>
      <c r="I66" s="335">
        <v>260</v>
      </c>
    </row>
    <row r="67" ht="15.6" customHeight="1" spans="1:9">
      <c r="A67" s="293"/>
      <c r="B67" s="344"/>
      <c r="C67" s="353" t="s">
        <v>431</v>
      </c>
      <c r="D67" s="332">
        <v>200</v>
      </c>
      <c r="E67" s="332">
        <v>0.5</v>
      </c>
      <c r="F67" s="332">
        <v>0</v>
      </c>
      <c r="G67" s="332">
        <v>27</v>
      </c>
      <c r="H67" s="332">
        <v>110</v>
      </c>
      <c r="I67" s="332">
        <v>508</v>
      </c>
    </row>
    <row r="68" ht="17.25" customHeight="1" spans="1:9">
      <c r="A68" s="293"/>
      <c r="B68" s="344"/>
      <c r="C68" s="337" t="s">
        <v>123</v>
      </c>
      <c r="D68" s="335">
        <v>60</v>
      </c>
      <c r="E68" s="334">
        <v>4.2</v>
      </c>
      <c r="F68" s="334">
        <v>0.66</v>
      </c>
      <c r="G68" s="334">
        <v>24.18</v>
      </c>
      <c r="H68" s="334">
        <v>115.8</v>
      </c>
      <c r="I68" s="332">
        <v>516</v>
      </c>
    </row>
    <row r="69" ht="17.25" customHeight="1" spans="1:10">
      <c r="A69" s="293"/>
      <c r="B69" s="339" t="s">
        <v>125</v>
      </c>
      <c r="C69" s="339"/>
      <c r="D69" s="340">
        <f>D63+D64+D65+D66+D67+D68</f>
        <v>910</v>
      </c>
      <c r="E69" s="340">
        <f t="shared" ref="E69:H69" si="9">E63+E64+E65+E66+E67+E68</f>
        <v>26.26</v>
      </c>
      <c r="F69" s="340">
        <f t="shared" si="9"/>
        <v>32.35</v>
      </c>
      <c r="G69" s="340">
        <f t="shared" si="9"/>
        <v>114.02</v>
      </c>
      <c r="H69" s="340">
        <f t="shared" si="9"/>
        <v>852.5</v>
      </c>
      <c r="I69" s="332"/>
      <c r="J69" s="355">
        <f>H69/H73</f>
        <v>0.605791437200213</v>
      </c>
    </row>
    <row r="70" ht="17.45" customHeight="1" spans="1:9">
      <c r="A70" s="293"/>
      <c r="B70" s="341" t="s">
        <v>416</v>
      </c>
      <c r="C70" s="332" t="s">
        <v>417</v>
      </c>
      <c r="D70" s="332">
        <v>200</v>
      </c>
      <c r="E70" s="332">
        <v>5.7</v>
      </c>
      <c r="F70" s="332">
        <v>6.3</v>
      </c>
      <c r="G70" s="332">
        <v>7.8</v>
      </c>
      <c r="H70" s="332">
        <v>114</v>
      </c>
      <c r="I70" s="332">
        <v>280</v>
      </c>
    </row>
    <row r="71" ht="17.45" customHeight="1" spans="1:9">
      <c r="A71" s="293"/>
      <c r="B71" s="345"/>
      <c r="C71" s="332" t="s">
        <v>418</v>
      </c>
      <c r="D71" s="332">
        <v>65</v>
      </c>
      <c r="E71" s="332">
        <v>4.55</v>
      </c>
      <c r="F71" s="332">
        <v>13.65</v>
      </c>
      <c r="G71" s="332">
        <v>34.45</v>
      </c>
      <c r="H71" s="332">
        <v>279.5</v>
      </c>
      <c r="I71" s="332"/>
    </row>
    <row r="72" ht="17.45" customHeight="1" spans="1:10">
      <c r="A72" s="293"/>
      <c r="B72" s="339" t="s">
        <v>419</v>
      </c>
      <c r="C72" s="339"/>
      <c r="D72" s="339">
        <f>D70+D71</f>
        <v>265</v>
      </c>
      <c r="E72" s="339">
        <f t="shared" ref="E72:H72" si="10">E70+E71</f>
        <v>10.25</v>
      </c>
      <c r="F72" s="339">
        <f t="shared" si="10"/>
        <v>19.95</v>
      </c>
      <c r="G72" s="339">
        <f t="shared" si="10"/>
        <v>42.25</v>
      </c>
      <c r="H72" s="339">
        <f t="shared" si="10"/>
        <v>393.5</v>
      </c>
      <c r="I72" s="332"/>
      <c r="J72" s="355">
        <f>H72/H73</f>
        <v>0.279623378930538</v>
      </c>
    </row>
    <row r="73" ht="17.25" customHeight="1" spans="1:9">
      <c r="A73" s="293"/>
      <c r="B73" s="339" t="s">
        <v>126</v>
      </c>
      <c r="C73" s="339"/>
      <c r="D73" s="340">
        <f>D62+D69</f>
        <v>1590</v>
      </c>
      <c r="E73" s="340">
        <f>E62+E69</f>
        <v>42.06</v>
      </c>
      <c r="F73" s="340">
        <f>F62+F69</f>
        <v>42.65</v>
      </c>
      <c r="G73" s="340">
        <f>G62+G69</f>
        <v>213.53</v>
      </c>
      <c r="H73" s="340">
        <f>H62+H69</f>
        <v>1407.25</v>
      </c>
      <c r="I73" s="339"/>
    </row>
    <row r="74" ht="17.25" customHeight="1" spans="1:9">
      <c r="A74" s="293"/>
      <c r="B74" s="328" t="s">
        <v>56</v>
      </c>
      <c r="C74" s="329"/>
      <c r="D74" s="329"/>
      <c r="E74" s="329"/>
      <c r="F74" s="329"/>
      <c r="G74" s="329"/>
      <c r="H74" s="329"/>
      <c r="I74" s="354"/>
    </row>
    <row r="75" ht="17.25" customHeight="1" spans="1:9">
      <c r="A75" s="293"/>
      <c r="B75" s="357" t="s">
        <v>2</v>
      </c>
      <c r="C75" s="352" t="s">
        <v>139</v>
      </c>
      <c r="D75" s="335">
        <v>200</v>
      </c>
      <c r="E75" s="343">
        <v>6.2</v>
      </c>
      <c r="F75" s="343">
        <v>7.46</v>
      </c>
      <c r="G75" s="343">
        <v>30.86</v>
      </c>
      <c r="H75" s="343">
        <v>215.4</v>
      </c>
      <c r="I75" s="332">
        <v>262</v>
      </c>
    </row>
    <row r="76" ht="17.25" customHeight="1" spans="1:9">
      <c r="A76" s="293"/>
      <c r="B76" s="358"/>
      <c r="C76" s="331" t="s">
        <v>129</v>
      </c>
      <c r="D76" s="332">
        <v>50</v>
      </c>
      <c r="E76" s="332">
        <v>3</v>
      </c>
      <c r="F76" s="332">
        <v>10.75</v>
      </c>
      <c r="G76" s="332">
        <v>18.25</v>
      </c>
      <c r="H76" s="332">
        <v>182.5</v>
      </c>
      <c r="I76" s="332">
        <v>1</v>
      </c>
    </row>
    <row r="77" ht="17.25" customHeight="1" spans="1:9">
      <c r="A77" s="293"/>
      <c r="B77" s="358"/>
      <c r="C77" s="331" t="s">
        <v>23</v>
      </c>
      <c r="D77" s="332">
        <v>200</v>
      </c>
      <c r="E77" s="335">
        <v>0.1</v>
      </c>
      <c r="F77" s="335">
        <v>0</v>
      </c>
      <c r="G77" s="335">
        <v>15.2</v>
      </c>
      <c r="H77" s="335">
        <v>61</v>
      </c>
      <c r="I77" s="332">
        <v>494</v>
      </c>
    </row>
    <row r="78" ht="17.25" hidden="1" customHeight="1" spans="1:9">
      <c r="A78" s="293"/>
      <c r="B78" s="359"/>
      <c r="C78" s="337" t="s">
        <v>282</v>
      </c>
      <c r="D78" s="335">
        <v>150</v>
      </c>
      <c r="E78" s="338">
        <v>1.5</v>
      </c>
      <c r="F78" s="338">
        <v>0.5</v>
      </c>
      <c r="G78" s="338">
        <v>21</v>
      </c>
      <c r="H78" s="338">
        <v>96</v>
      </c>
      <c r="I78" s="332">
        <v>112</v>
      </c>
    </row>
    <row r="79" ht="17.25" customHeight="1" spans="1:10">
      <c r="A79" s="293"/>
      <c r="B79" s="339" t="s">
        <v>119</v>
      </c>
      <c r="C79" s="339"/>
      <c r="D79" s="340">
        <f>D75+D76+D77</f>
        <v>450</v>
      </c>
      <c r="E79" s="340">
        <f t="shared" ref="E79:H79" si="11">E75+E76+E77</f>
        <v>9.3</v>
      </c>
      <c r="F79" s="340">
        <f t="shared" si="11"/>
        <v>18.21</v>
      </c>
      <c r="G79" s="340">
        <f t="shared" si="11"/>
        <v>64.31</v>
      </c>
      <c r="H79" s="340">
        <f t="shared" si="11"/>
        <v>458.9</v>
      </c>
      <c r="I79" s="332"/>
      <c r="J79" s="355">
        <f>H79/H90</f>
        <v>0.390237680173477</v>
      </c>
    </row>
    <row r="80" ht="17.25" customHeight="1" spans="1:9">
      <c r="A80" s="293"/>
      <c r="B80" s="360" t="s">
        <v>25</v>
      </c>
      <c r="C80" s="342" t="s">
        <v>120</v>
      </c>
      <c r="D80" s="332">
        <v>100</v>
      </c>
      <c r="E80" s="332">
        <v>0.9</v>
      </c>
      <c r="F80" s="332">
        <v>5.1</v>
      </c>
      <c r="G80" s="332">
        <v>3.6</v>
      </c>
      <c r="H80" s="343">
        <v>64</v>
      </c>
      <c r="I80" s="335">
        <v>31</v>
      </c>
    </row>
    <row r="81" ht="25.5" customHeight="1" spans="1:9">
      <c r="A81" s="293"/>
      <c r="B81" s="361"/>
      <c r="C81" s="337" t="s">
        <v>415</v>
      </c>
      <c r="D81" s="335">
        <v>250</v>
      </c>
      <c r="E81" s="335">
        <v>2.7</v>
      </c>
      <c r="F81" s="335">
        <v>2.85</v>
      </c>
      <c r="G81" s="335">
        <v>17.45</v>
      </c>
      <c r="H81" s="334">
        <v>118.25</v>
      </c>
      <c r="I81" s="335">
        <v>103</v>
      </c>
    </row>
    <row r="82" ht="17.25" customHeight="1" spans="1:9">
      <c r="A82" s="293"/>
      <c r="B82" s="361"/>
      <c r="C82" s="337" t="s">
        <v>28</v>
      </c>
      <c r="D82" s="335">
        <v>200</v>
      </c>
      <c r="E82" s="335">
        <v>4.2</v>
      </c>
      <c r="F82" s="335">
        <v>8.8</v>
      </c>
      <c r="G82" s="335">
        <v>21.8</v>
      </c>
      <c r="H82" s="335">
        <v>184</v>
      </c>
      <c r="I82" s="335">
        <v>429</v>
      </c>
    </row>
    <row r="83" ht="22.15" customHeight="1" spans="1:9">
      <c r="A83" s="293"/>
      <c r="B83" s="361"/>
      <c r="C83" s="337" t="s">
        <v>432</v>
      </c>
      <c r="D83" s="335">
        <v>140</v>
      </c>
      <c r="E83" s="335">
        <v>13.3</v>
      </c>
      <c r="F83" s="335">
        <v>7.2</v>
      </c>
      <c r="G83" s="335">
        <v>6.3</v>
      </c>
      <c r="H83" s="335">
        <v>143</v>
      </c>
      <c r="I83" s="335">
        <v>78</v>
      </c>
    </row>
    <row r="84" ht="17.25" customHeight="1" spans="1:9">
      <c r="A84" s="293"/>
      <c r="B84" s="361"/>
      <c r="C84" s="337" t="s">
        <v>54</v>
      </c>
      <c r="D84" s="332">
        <v>200</v>
      </c>
      <c r="E84" s="332">
        <v>1</v>
      </c>
      <c r="F84" s="332">
        <v>0.2</v>
      </c>
      <c r="G84" s="332">
        <v>0.2</v>
      </c>
      <c r="H84" s="343">
        <v>92</v>
      </c>
      <c r="I84" s="335">
        <v>518</v>
      </c>
    </row>
    <row r="85" ht="17.25" customHeight="1" spans="1:9">
      <c r="A85" s="293"/>
      <c r="B85" s="361"/>
      <c r="C85" s="337" t="s">
        <v>123</v>
      </c>
      <c r="D85" s="335">
        <v>60</v>
      </c>
      <c r="E85" s="334">
        <v>4.2</v>
      </c>
      <c r="F85" s="334">
        <v>0.66</v>
      </c>
      <c r="G85" s="334">
        <v>24.18</v>
      </c>
      <c r="H85" s="334">
        <v>115.8</v>
      </c>
      <c r="I85" s="332">
        <v>516</v>
      </c>
    </row>
    <row r="86" ht="15.6" customHeight="1" spans="1:10">
      <c r="A86" s="293"/>
      <c r="B86" s="339" t="s">
        <v>125</v>
      </c>
      <c r="C86" s="339"/>
      <c r="D86" s="340">
        <f>D80+D81+D82+D83+D84+D85</f>
        <v>950</v>
      </c>
      <c r="E86" s="340">
        <f t="shared" ref="E86:H86" si="12">E80+E81+E82+E83+E84+E85</f>
        <v>26.3</v>
      </c>
      <c r="F86" s="340">
        <f t="shared" si="12"/>
        <v>24.81</v>
      </c>
      <c r="G86" s="340">
        <f t="shared" si="12"/>
        <v>73.53</v>
      </c>
      <c r="H86" s="340">
        <f t="shared" si="12"/>
        <v>717.05</v>
      </c>
      <c r="I86" s="332"/>
      <c r="J86" s="355">
        <f>H86/H90</f>
        <v>0.609762319826523</v>
      </c>
    </row>
    <row r="87" ht="17.25" customHeight="1" spans="1:9">
      <c r="A87" s="293"/>
      <c r="B87" s="341" t="s">
        <v>416</v>
      </c>
      <c r="C87" s="353" t="s">
        <v>424</v>
      </c>
      <c r="D87" s="332">
        <v>200</v>
      </c>
      <c r="E87" s="332">
        <v>3.16</v>
      </c>
      <c r="F87" s="332">
        <v>2.68</v>
      </c>
      <c r="G87" s="332">
        <v>15.94</v>
      </c>
      <c r="H87" s="332">
        <v>100.6</v>
      </c>
      <c r="I87" s="332">
        <v>379</v>
      </c>
    </row>
    <row r="88" ht="27" customHeight="1" spans="1:9">
      <c r="A88" s="293"/>
      <c r="B88" s="345"/>
      <c r="C88" s="332" t="s">
        <v>433</v>
      </c>
      <c r="D88" s="332">
        <v>65</v>
      </c>
      <c r="E88" s="332">
        <v>4.55</v>
      </c>
      <c r="F88" s="332">
        <v>13.65</v>
      </c>
      <c r="G88" s="332">
        <v>34.45</v>
      </c>
      <c r="H88" s="332">
        <v>279.5</v>
      </c>
      <c r="I88" s="332"/>
    </row>
    <row r="89" ht="17.25" customHeight="1" spans="1:10">
      <c r="A89" s="293"/>
      <c r="B89" s="339" t="s">
        <v>419</v>
      </c>
      <c r="C89" s="339"/>
      <c r="D89" s="339">
        <f>D87+D88</f>
        <v>265</v>
      </c>
      <c r="E89" s="339">
        <f t="shared" ref="E89:H89" si="13">E87+E88</f>
        <v>7.71</v>
      </c>
      <c r="F89" s="339">
        <f t="shared" si="13"/>
        <v>16.33</v>
      </c>
      <c r="G89" s="339">
        <f t="shared" si="13"/>
        <v>50.39</v>
      </c>
      <c r="H89" s="339">
        <f t="shared" si="13"/>
        <v>380.1</v>
      </c>
      <c r="I89" s="332"/>
      <c r="J89" s="355">
        <f>H89/H90</f>
        <v>0.323228028402568</v>
      </c>
    </row>
    <row r="90" ht="17.25" customHeight="1" spans="1:9">
      <c r="A90" s="293"/>
      <c r="B90" s="339" t="s">
        <v>126</v>
      </c>
      <c r="C90" s="339"/>
      <c r="D90" s="340">
        <f>D79+D86</f>
        <v>1400</v>
      </c>
      <c r="E90" s="340">
        <f>E79+E86</f>
        <v>35.6</v>
      </c>
      <c r="F90" s="340">
        <f>F79+F86</f>
        <v>43.02</v>
      </c>
      <c r="G90" s="340">
        <f>G79+G86</f>
        <v>137.84</v>
      </c>
      <c r="H90" s="340">
        <f>H79+H86</f>
        <v>1175.95</v>
      </c>
      <c r="I90" s="339"/>
    </row>
    <row r="91" ht="17.25" customHeight="1" spans="1:9">
      <c r="A91" s="293"/>
      <c r="B91" s="328" t="s">
        <v>62</v>
      </c>
      <c r="C91" s="329"/>
      <c r="D91" s="329"/>
      <c r="E91" s="329"/>
      <c r="F91" s="329"/>
      <c r="G91" s="329"/>
      <c r="H91" s="329"/>
      <c r="I91" s="354"/>
    </row>
    <row r="92" ht="17.25" customHeight="1" spans="1:9">
      <c r="A92" s="293"/>
      <c r="B92" s="341" t="s">
        <v>2</v>
      </c>
      <c r="C92" s="362" t="s">
        <v>141</v>
      </c>
      <c r="D92" s="363">
        <v>200</v>
      </c>
      <c r="E92" s="343">
        <v>5.62</v>
      </c>
      <c r="F92" s="343">
        <v>7.78</v>
      </c>
      <c r="G92" s="363">
        <v>39.02</v>
      </c>
      <c r="H92" s="343">
        <v>249.72</v>
      </c>
      <c r="I92" s="332">
        <v>181</v>
      </c>
    </row>
    <row r="93" ht="17.25" customHeight="1" spans="1:9">
      <c r="A93" s="293"/>
      <c r="B93" s="344"/>
      <c r="C93" s="331" t="s">
        <v>22</v>
      </c>
      <c r="D93" s="332">
        <v>50</v>
      </c>
      <c r="E93" s="332">
        <v>6.25</v>
      </c>
      <c r="F93" s="332">
        <v>3.75</v>
      </c>
      <c r="G93" s="332">
        <v>18.13</v>
      </c>
      <c r="H93" s="332">
        <v>133.75</v>
      </c>
      <c r="I93" s="332">
        <v>3</v>
      </c>
    </row>
    <row r="94" ht="17.25" customHeight="1" spans="1:9">
      <c r="A94" s="293"/>
      <c r="B94" s="344"/>
      <c r="C94" s="348" t="s">
        <v>45</v>
      </c>
      <c r="D94" s="349">
        <v>200</v>
      </c>
      <c r="E94" s="348">
        <v>3.6</v>
      </c>
      <c r="F94" s="348">
        <v>3.3</v>
      </c>
      <c r="G94" s="348">
        <v>25</v>
      </c>
      <c r="H94" s="350">
        <v>144</v>
      </c>
      <c r="I94" s="332">
        <v>496</v>
      </c>
    </row>
    <row r="95" ht="17.25" customHeight="1" spans="1:9">
      <c r="A95" s="293"/>
      <c r="B95" s="344"/>
      <c r="C95" s="337" t="s">
        <v>414</v>
      </c>
      <c r="D95" s="335">
        <v>180</v>
      </c>
      <c r="E95" s="338">
        <v>2.25</v>
      </c>
      <c r="F95" s="338">
        <v>0.5</v>
      </c>
      <c r="G95" s="338">
        <v>20.25</v>
      </c>
      <c r="H95" s="338">
        <v>107.5</v>
      </c>
      <c r="I95" s="332"/>
    </row>
    <row r="96" ht="17.25" customHeight="1" spans="1:10">
      <c r="A96" s="293"/>
      <c r="B96" s="339" t="s">
        <v>119</v>
      </c>
      <c r="C96" s="339"/>
      <c r="D96" s="340">
        <f>D92+D93+D94+D95</f>
        <v>630</v>
      </c>
      <c r="E96" s="340">
        <f t="shared" ref="E96:H96" si="14">E92+E93+E94</f>
        <v>15.47</v>
      </c>
      <c r="F96" s="340">
        <f t="shared" si="14"/>
        <v>14.83</v>
      </c>
      <c r="G96" s="340">
        <f t="shared" si="14"/>
        <v>82.15</v>
      </c>
      <c r="H96" s="340">
        <f t="shared" si="14"/>
        <v>527.47</v>
      </c>
      <c r="I96" s="332"/>
      <c r="J96" s="355">
        <f>H96/H107</f>
        <v>0.358903699469949</v>
      </c>
    </row>
    <row r="97" ht="17.25" customHeight="1" spans="1:9">
      <c r="A97" s="293"/>
      <c r="B97" s="341" t="s">
        <v>25</v>
      </c>
      <c r="C97" s="352" t="s">
        <v>428</v>
      </c>
      <c r="D97" s="332">
        <v>100</v>
      </c>
      <c r="E97" s="332">
        <v>0.7</v>
      </c>
      <c r="F97" s="332">
        <v>0.1</v>
      </c>
      <c r="G97" s="332">
        <v>1.9</v>
      </c>
      <c r="H97" s="343">
        <v>12</v>
      </c>
      <c r="I97" s="335">
        <v>71</v>
      </c>
    </row>
    <row r="98" ht="17.25" customHeight="1" spans="1:9">
      <c r="A98" s="293"/>
      <c r="B98" s="344"/>
      <c r="C98" s="337" t="s">
        <v>142</v>
      </c>
      <c r="D98" s="335">
        <v>250</v>
      </c>
      <c r="E98" s="335">
        <v>1.83</v>
      </c>
      <c r="F98" s="335">
        <v>5</v>
      </c>
      <c r="G98" s="335">
        <v>10.65</v>
      </c>
      <c r="H98" s="334">
        <v>95</v>
      </c>
      <c r="I98" s="335">
        <v>128</v>
      </c>
    </row>
    <row r="99" ht="17.25" customHeight="1" spans="1:9">
      <c r="A99" s="293"/>
      <c r="B99" s="344"/>
      <c r="C99" s="337" t="s">
        <v>49</v>
      </c>
      <c r="D99" s="335">
        <v>200</v>
      </c>
      <c r="E99" s="335">
        <v>11.4</v>
      </c>
      <c r="F99" s="335">
        <v>10.46</v>
      </c>
      <c r="G99" s="335">
        <v>49.44</v>
      </c>
      <c r="H99" s="335">
        <v>337.4</v>
      </c>
      <c r="I99" s="335">
        <v>237</v>
      </c>
    </row>
    <row r="100" ht="17.25" customHeight="1" spans="1:9">
      <c r="A100" s="293"/>
      <c r="B100" s="344"/>
      <c r="C100" s="337" t="s">
        <v>143</v>
      </c>
      <c r="D100" s="335">
        <v>100</v>
      </c>
      <c r="E100" s="335">
        <v>10.58</v>
      </c>
      <c r="F100" s="335">
        <v>28.17</v>
      </c>
      <c r="G100" s="335">
        <v>2.56</v>
      </c>
      <c r="H100" s="335">
        <v>305</v>
      </c>
      <c r="I100" s="335">
        <v>256</v>
      </c>
    </row>
    <row r="101" ht="27.6" customHeight="1" spans="1:9">
      <c r="A101" s="293"/>
      <c r="B101" s="344"/>
      <c r="C101" s="353" t="s">
        <v>423</v>
      </c>
      <c r="D101" s="332">
        <v>200</v>
      </c>
      <c r="E101" s="332">
        <v>0.2</v>
      </c>
      <c r="F101" s="332">
        <v>0</v>
      </c>
      <c r="G101" s="332">
        <v>19.8</v>
      </c>
      <c r="H101" s="332">
        <v>77</v>
      </c>
      <c r="I101" s="332">
        <v>296</v>
      </c>
    </row>
    <row r="102" ht="17.25" customHeight="1" spans="1:9">
      <c r="A102" s="293"/>
      <c r="B102" s="344"/>
      <c r="C102" s="337" t="s">
        <v>123</v>
      </c>
      <c r="D102" s="335">
        <v>60</v>
      </c>
      <c r="E102" s="334">
        <v>4.2</v>
      </c>
      <c r="F102" s="334">
        <v>0.66</v>
      </c>
      <c r="G102" s="334">
        <v>24.18</v>
      </c>
      <c r="H102" s="334">
        <v>115.8</v>
      </c>
      <c r="I102" s="332">
        <v>516</v>
      </c>
    </row>
    <row r="103" ht="17.25" customHeight="1" spans="1:10">
      <c r="A103" s="293"/>
      <c r="B103" s="339" t="s">
        <v>125</v>
      </c>
      <c r="C103" s="339"/>
      <c r="D103" s="340">
        <f>D97+D98+D99+D100+D101+D102</f>
        <v>910</v>
      </c>
      <c r="E103" s="340">
        <f t="shared" ref="E103:H103" si="15">E97+E98+E99+E100+E101+E102</f>
        <v>28.91</v>
      </c>
      <c r="F103" s="340">
        <f t="shared" si="15"/>
        <v>44.39</v>
      </c>
      <c r="G103" s="340">
        <f t="shared" si="15"/>
        <v>108.53</v>
      </c>
      <c r="H103" s="340">
        <f t="shared" si="15"/>
        <v>942.2</v>
      </c>
      <c r="I103" s="332"/>
      <c r="J103" s="355">
        <f>H103/H107</f>
        <v>0.641096300530051</v>
      </c>
    </row>
    <row r="104" ht="17.25" customHeight="1" spans="1:9">
      <c r="A104" s="293"/>
      <c r="B104" s="341" t="s">
        <v>416</v>
      </c>
      <c r="C104" s="332" t="s">
        <v>417</v>
      </c>
      <c r="D104" s="332">
        <v>200</v>
      </c>
      <c r="E104" s="332">
        <v>5.7</v>
      </c>
      <c r="F104" s="332">
        <v>6.3</v>
      </c>
      <c r="G104" s="332">
        <v>7.8</v>
      </c>
      <c r="H104" s="332">
        <v>114</v>
      </c>
      <c r="I104" s="332">
        <v>280</v>
      </c>
    </row>
    <row r="105" ht="17.25" customHeight="1" spans="1:9">
      <c r="A105" s="293"/>
      <c r="B105" s="345"/>
      <c r="C105" s="332" t="s">
        <v>418</v>
      </c>
      <c r="D105" s="332">
        <v>65</v>
      </c>
      <c r="E105" s="332">
        <v>4.55</v>
      </c>
      <c r="F105" s="332">
        <v>13.65</v>
      </c>
      <c r="G105" s="332">
        <v>34.45</v>
      </c>
      <c r="H105" s="332">
        <v>279.5</v>
      </c>
      <c r="I105" s="332"/>
    </row>
    <row r="106" ht="17.25" customHeight="1" spans="1:10">
      <c r="A106" s="293"/>
      <c r="B106" s="339" t="s">
        <v>419</v>
      </c>
      <c r="C106" s="339"/>
      <c r="D106" s="339">
        <f>D104+D105</f>
        <v>265</v>
      </c>
      <c r="E106" s="339">
        <f t="shared" ref="E106:H106" si="16">E104+E105</f>
        <v>10.25</v>
      </c>
      <c r="F106" s="339">
        <f t="shared" si="16"/>
        <v>19.95</v>
      </c>
      <c r="G106" s="339">
        <f t="shared" si="16"/>
        <v>42.25</v>
      </c>
      <c r="H106" s="339">
        <f t="shared" si="16"/>
        <v>393.5</v>
      </c>
      <c r="I106" s="332"/>
      <c r="J106" s="355">
        <f>H106/H107</f>
        <v>0.267747181340029</v>
      </c>
    </row>
    <row r="107" ht="17.25" customHeight="1" spans="1:9">
      <c r="A107" s="293"/>
      <c r="B107" s="339" t="s">
        <v>126</v>
      </c>
      <c r="C107" s="339"/>
      <c r="D107" s="340">
        <f>D96+D103</f>
        <v>1540</v>
      </c>
      <c r="E107" s="340">
        <f>E96+E103</f>
        <v>44.38</v>
      </c>
      <c r="F107" s="340">
        <f>F96+F103</f>
        <v>59.22</v>
      </c>
      <c r="G107" s="340">
        <f>G96+G103</f>
        <v>190.68</v>
      </c>
      <c r="H107" s="340">
        <f>H96+H103</f>
        <v>1469.67</v>
      </c>
      <c r="I107" s="339"/>
    </row>
    <row r="108" ht="17.25" customHeight="1" spans="1:9">
      <c r="A108" s="293"/>
      <c r="B108" s="328" t="s">
        <v>144</v>
      </c>
      <c r="C108" s="329"/>
      <c r="D108" s="329"/>
      <c r="E108" s="329"/>
      <c r="F108" s="329"/>
      <c r="G108" s="329"/>
      <c r="H108" s="329"/>
      <c r="I108" s="354"/>
    </row>
    <row r="109" ht="17.25" customHeight="1" spans="1:9">
      <c r="A109" s="293"/>
      <c r="B109" s="328" t="s">
        <v>1</v>
      </c>
      <c r="C109" s="329"/>
      <c r="D109" s="329"/>
      <c r="E109" s="329"/>
      <c r="F109" s="329"/>
      <c r="G109" s="329"/>
      <c r="H109" s="329"/>
      <c r="I109" s="354"/>
    </row>
    <row r="110" ht="17.25" customHeight="1" spans="1:9">
      <c r="A110" s="293"/>
      <c r="B110" s="341" t="s">
        <v>2</v>
      </c>
      <c r="C110" s="331" t="s">
        <v>145</v>
      </c>
      <c r="D110" s="332" t="s">
        <v>420</v>
      </c>
      <c r="E110" s="332">
        <v>7.68</v>
      </c>
      <c r="F110" s="332">
        <v>7.29</v>
      </c>
      <c r="G110" s="332">
        <v>16.23</v>
      </c>
      <c r="H110" s="332">
        <v>130.24</v>
      </c>
      <c r="I110" s="332">
        <v>319</v>
      </c>
    </row>
    <row r="111" ht="17.25" customHeight="1" spans="1:9">
      <c r="A111" s="293"/>
      <c r="B111" s="344"/>
      <c r="C111" s="331" t="s">
        <v>129</v>
      </c>
      <c r="D111" s="332">
        <v>50</v>
      </c>
      <c r="E111" s="332">
        <v>3</v>
      </c>
      <c r="F111" s="332">
        <v>10.75</v>
      </c>
      <c r="G111" s="332">
        <v>18.25</v>
      </c>
      <c r="H111" s="332">
        <v>182.5</v>
      </c>
      <c r="I111" s="332">
        <v>1</v>
      </c>
    </row>
    <row r="112" ht="17.25" customHeight="1" spans="1:9">
      <c r="A112" s="293"/>
      <c r="B112" s="344"/>
      <c r="C112" s="332" t="s">
        <v>427</v>
      </c>
      <c r="D112" s="335">
        <v>200</v>
      </c>
      <c r="E112" s="335">
        <v>0.1</v>
      </c>
      <c r="F112" s="335">
        <v>0.04</v>
      </c>
      <c r="G112" s="335">
        <v>9.9</v>
      </c>
      <c r="H112" s="334">
        <v>35</v>
      </c>
      <c r="I112" s="332">
        <v>268</v>
      </c>
    </row>
    <row r="113" ht="17.25" hidden="1" customHeight="1" spans="1:9">
      <c r="A113" s="293"/>
      <c r="B113" s="345"/>
      <c r="C113" s="337" t="s">
        <v>282</v>
      </c>
      <c r="D113" s="335">
        <v>150</v>
      </c>
      <c r="E113" s="338">
        <v>1.5</v>
      </c>
      <c r="F113" s="338">
        <v>0.5</v>
      </c>
      <c r="G113" s="338">
        <v>21</v>
      </c>
      <c r="H113" s="338">
        <v>96</v>
      </c>
      <c r="I113" s="332">
        <v>112</v>
      </c>
    </row>
    <row r="114" ht="17.25" customHeight="1" spans="1:10">
      <c r="A114" s="293"/>
      <c r="B114" s="339" t="s">
        <v>119</v>
      </c>
      <c r="C114" s="339"/>
      <c r="D114" s="340">
        <f>226+D111+D112</f>
        <v>476</v>
      </c>
      <c r="E114" s="340">
        <f>E110+E111+E112</f>
        <v>10.78</v>
      </c>
      <c r="F114" s="340">
        <f t="shared" ref="F114:H114" si="17">F110+F111+F112</f>
        <v>18.08</v>
      </c>
      <c r="G114" s="340">
        <f t="shared" si="17"/>
        <v>44.38</v>
      </c>
      <c r="H114" s="340">
        <f t="shared" si="17"/>
        <v>347.74</v>
      </c>
      <c r="I114" s="332"/>
      <c r="J114" s="355">
        <f>H114/H125</f>
        <v>0.338479208845974</v>
      </c>
    </row>
    <row r="115" ht="17.25" customHeight="1" spans="1:9">
      <c r="A115" s="293"/>
      <c r="B115" s="341" t="s">
        <v>25</v>
      </c>
      <c r="C115" s="342" t="s">
        <v>421</v>
      </c>
      <c r="D115" s="335">
        <v>100</v>
      </c>
      <c r="E115" s="335">
        <v>1.1</v>
      </c>
      <c r="F115" s="335">
        <v>0.2</v>
      </c>
      <c r="G115" s="335">
        <v>3.8</v>
      </c>
      <c r="H115" s="334">
        <v>22</v>
      </c>
      <c r="I115" s="335">
        <v>71</v>
      </c>
    </row>
    <row r="116" ht="17.25" customHeight="1" spans="1:9">
      <c r="A116" s="293"/>
      <c r="B116" s="344"/>
      <c r="C116" s="337" t="s">
        <v>131</v>
      </c>
      <c r="D116" s="335">
        <v>250</v>
      </c>
      <c r="E116" s="335">
        <v>1.75</v>
      </c>
      <c r="F116" s="335">
        <v>4.98</v>
      </c>
      <c r="G116" s="335">
        <v>7.78</v>
      </c>
      <c r="H116" s="335">
        <v>83</v>
      </c>
      <c r="I116" s="335">
        <v>142</v>
      </c>
    </row>
    <row r="117" ht="17.25" customHeight="1" spans="1:9">
      <c r="A117" s="293"/>
      <c r="B117" s="344"/>
      <c r="C117" s="337" t="s">
        <v>136</v>
      </c>
      <c r="D117" s="335">
        <v>200</v>
      </c>
      <c r="E117" s="335">
        <v>7.54</v>
      </c>
      <c r="F117" s="335">
        <v>0.9</v>
      </c>
      <c r="G117" s="335">
        <v>38.72</v>
      </c>
      <c r="H117" s="334">
        <v>193.2</v>
      </c>
      <c r="I117" s="335">
        <v>291</v>
      </c>
    </row>
    <row r="118" ht="17.25" customHeight="1" spans="1:9">
      <c r="A118" s="293"/>
      <c r="B118" s="344"/>
      <c r="C118" s="337" t="s">
        <v>146</v>
      </c>
      <c r="D118" s="335">
        <v>100</v>
      </c>
      <c r="E118" s="332">
        <v>11.76</v>
      </c>
      <c r="F118" s="332">
        <v>10.78</v>
      </c>
      <c r="G118" s="332">
        <v>2.94</v>
      </c>
      <c r="H118" s="343">
        <v>155.62</v>
      </c>
      <c r="I118" s="335">
        <v>301</v>
      </c>
    </row>
    <row r="119" ht="14.45" customHeight="1" spans="1:9">
      <c r="A119" s="293"/>
      <c r="B119" s="344"/>
      <c r="C119" s="353" t="s">
        <v>431</v>
      </c>
      <c r="D119" s="332">
        <v>200</v>
      </c>
      <c r="E119" s="332">
        <v>0.5</v>
      </c>
      <c r="F119" s="332">
        <v>0</v>
      </c>
      <c r="G119" s="332">
        <v>27</v>
      </c>
      <c r="H119" s="332">
        <v>110</v>
      </c>
      <c r="I119" s="332">
        <v>508</v>
      </c>
    </row>
    <row r="120" ht="17.25" customHeight="1" spans="1:9">
      <c r="A120" s="293"/>
      <c r="B120" s="344"/>
      <c r="C120" s="337" t="s">
        <v>123</v>
      </c>
      <c r="D120" s="335">
        <v>60</v>
      </c>
      <c r="E120" s="334">
        <v>4.2</v>
      </c>
      <c r="F120" s="334">
        <v>0.66</v>
      </c>
      <c r="G120" s="334">
        <v>24.18</v>
      </c>
      <c r="H120" s="334">
        <v>115.8</v>
      </c>
      <c r="I120" s="332">
        <v>516</v>
      </c>
    </row>
    <row r="121" ht="17.25" customHeight="1" spans="1:10">
      <c r="A121" s="293"/>
      <c r="B121" s="339" t="s">
        <v>125</v>
      </c>
      <c r="C121" s="339"/>
      <c r="D121" s="340">
        <f>D115+D116+D117+D118+D119+D120</f>
        <v>910</v>
      </c>
      <c r="E121" s="340">
        <f t="shared" ref="E121:H121" si="18">E115+E116+E117+E118+E119+E120</f>
        <v>26.85</v>
      </c>
      <c r="F121" s="340">
        <f t="shared" si="18"/>
        <v>17.52</v>
      </c>
      <c r="G121" s="340">
        <f t="shared" si="18"/>
        <v>104.42</v>
      </c>
      <c r="H121" s="340">
        <f t="shared" si="18"/>
        <v>679.62</v>
      </c>
      <c r="I121" s="332"/>
      <c r="J121" s="355">
        <f>H121/H125</f>
        <v>0.661520791154026</v>
      </c>
    </row>
    <row r="122" ht="17.25" customHeight="1" spans="1:9">
      <c r="A122" s="293"/>
      <c r="B122" s="341" t="s">
        <v>416</v>
      </c>
      <c r="C122" s="353" t="s">
        <v>424</v>
      </c>
      <c r="D122" s="332">
        <v>200</v>
      </c>
      <c r="E122" s="332">
        <v>3.16</v>
      </c>
      <c r="F122" s="332">
        <v>2.68</v>
      </c>
      <c r="G122" s="332">
        <v>15.94</v>
      </c>
      <c r="H122" s="332">
        <v>100.6</v>
      </c>
      <c r="I122" s="332">
        <v>379</v>
      </c>
    </row>
    <row r="123" ht="17.25" customHeight="1" spans="1:9">
      <c r="A123" s="293"/>
      <c r="B123" s="345"/>
      <c r="C123" s="332" t="s">
        <v>434</v>
      </c>
      <c r="D123" s="332">
        <v>65</v>
      </c>
      <c r="E123" s="332">
        <v>4.55</v>
      </c>
      <c r="F123" s="332">
        <v>13.65</v>
      </c>
      <c r="G123" s="332">
        <v>34.45</v>
      </c>
      <c r="H123" s="332">
        <v>279.5</v>
      </c>
      <c r="I123" s="332"/>
    </row>
    <row r="124" ht="17.25" customHeight="1" spans="1:10">
      <c r="A124" s="293"/>
      <c r="B124" s="339" t="s">
        <v>419</v>
      </c>
      <c r="C124" s="339"/>
      <c r="D124" s="339">
        <f>D122+D123</f>
        <v>265</v>
      </c>
      <c r="E124" s="339">
        <f t="shared" ref="E124:H124" si="19">E122+E123</f>
        <v>7.71</v>
      </c>
      <c r="F124" s="339">
        <f t="shared" si="19"/>
        <v>16.33</v>
      </c>
      <c r="G124" s="339">
        <f t="shared" si="19"/>
        <v>50.39</v>
      </c>
      <c r="H124" s="339">
        <f t="shared" si="19"/>
        <v>380.1</v>
      </c>
      <c r="I124" s="332"/>
      <c r="J124" s="355">
        <f>H124/H125</f>
        <v>0.369977417847687</v>
      </c>
    </row>
    <row r="125" ht="17.25" customHeight="1" spans="1:9">
      <c r="A125" s="293"/>
      <c r="B125" s="339" t="s">
        <v>126</v>
      </c>
      <c r="C125" s="339"/>
      <c r="D125" s="340">
        <f>D114+D121</f>
        <v>1386</v>
      </c>
      <c r="E125" s="340">
        <f>E114+E121</f>
        <v>37.63</v>
      </c>
      <c r="F125" s="340">
        <f>F114+F121</f>
        <v>35.6</v>
      </c>
      <c r="G125" s="340">
        <f>G114+G121</f>
        <v>148.8</v>
      </c>
      <c r="H125" s="340">
        <f>H114+H121</f>
        <v>1027.36</v>
      </c>
      <c r="I125" s="339"/>
    </row>
    <row r="126" ht="17.25" customHeight="1" spans="1:9">
      <c r="A126" s="293"/>
      <c r="B126" s="328" t="s">
        <v>36</v>
      </c>
      <c r="C126" s="329"/>
      <c r="D126" s="329"/>
      <c r="E126" s="329"/>
      <c r="F126" s="329"/>
      <c r="G126" s="329"/>
      <c r="H126" s="329"/>
      <c r="I126" s="354"/>
    </row>
    <row r="127" ht="17.25" customHeight="1" spans="1:9">
      <c r="A127" s="293"/>
      <c r="B127" s="341" t="s">
        <v>2</v>
      </c>
      <c r="C127" s="362" t="s">
        <v>147</v>
      </c>
      <c r="D127" s="335">
        <v>200</v>
      </c>
      <c r="E127" s="335">
        <v>7.4</v>
      </c>
      <c r="F127" s="335">
        <v>7.48</v>
      </c>
      <c r="G127" s="335">
        <v>35.8</v>
      </c>
      <c r="H127" s="335">
        <v>283.6</v>
      </c>
      <c r="I127" s="332">
        <v>267</v>
      </c>
    </row>
    <row r="128" ht="17.25" customHeight="1" spans="1:9">
      <c r="A128" s="293"/>
      <c r="B128" s="344"/>
      <c r="C128" s="337" t="s">
        <v>23</v>
      </c>
      <c r="D128" s="332">
        <v>200</v>
      </c>
      <c r="E128" s="335">
        <v>0.1</v>
      </c>
      <c r="F128" s="335">
        <v>0</v>
      </c>
      <c r="G128" s="335">
        <v>15.2</v>
      </c>
      <c r="H128" s="335">
        <v>61</v>
      </c>
      <c r="I128" s="332">
        <v>494</v>
      </c>
    </row>
    <row r="129" ht="17.25" customHeight="1" spans="1:9">
      <c r="A129" s="293"/>
      <c r="B129" s="344"/>
      <c r="C129" s="337" t="s">
        <v>22</v>
      </c>
      <c r="D129" s="332">
        <v>50</v>
      </c>
      <c r="E129" s="332">
        <v>6.25</v>
      </c>
      <c r="F129" s="332">
        <v>3.75</v>
      </c>
      <c r="G129" s="332">
        <v>18.13</v>
      </c>
      <c r="H129" s="332">
        <v>133.75</v>
      </c>
      <c r="I129" s="332">
        <v>3</v>
      </c>
    </row>
    <row r="130" ht="17.25" customHeight="1" spans="1:9">
      <c r="A130" s="293"/>
      <c r="B130" s="344"/>
      <c r="C130" s="337" t="s">
        <v>282</v>
      </c>
      <c r="D130" s="335">
        <v>230</v>
      </c>
      <c r="E130" s="338">
        <v>3.75</v>
      </c>
      <c r="F130" s="338">
        <v>1.25</v>
      </c>
      <c r="G130" s="338">
        <v>52.5</v>
      </c>
      <c r="H130" s="338">
        <v>240</v>
      </c>
      <c r="I130" s="332"/>
    </row>
    <row r="131" ht="17.25" customHeight="1" spans="1:10">
      <c r="A131" s="293"/>
      <c r="B131" s="339" t="s">
        <v>119</v>
      </c>
      <c r="C131" s="339"/>
      <c r="D131" s="340">
        <f>D127+D128+D129+D130</f>
        <v>680</v>
      </c>
      <c r="E131" s="340">
        <f t="shared" ref="E131:H131" si="20">E127+E128+E129+E130</f>
        <v>17.5</v>
      </c>
      <c r="F131" s="340">
        <f t="shared" si="20"/>
        <v>12.48</v>
      </c>
      <c r="G131" s="340">
        <f t="shared" si="20"/>
        <v>121.63</v>
      </c>
      <c r="H131" s="340">
        <f t="shared" si="20"/>
        <v>718.35</v>
      </c>
      <c r="I131" s="339"/>
      <c r="J131" s="355">
        <f>H131/H142</f>
        <v>0.505079978906662</v>
      </c>
    </row>
    <row r="132" ht="17.25" customHeight="1" spans="1:9">
      <c r="A132" s="293"/>
      <c r="B132" s="341" t="s">
        <v>25</v>
      </c>
      <c r="C132" s="342" t="s">
        <v>120</v>
      </c>
      <c r="D132" s="332">
        <v>100</v>
      </c>
      <c r="E132" s="332">
        <v>0.9</v>
      </c>
      <c r="F132" s="332">
        <v>5.1</v>
      </c>
      <c r="G132" s="332">
        <v>3.6</v>
      </c>
      <c r="H132" s="343">
        <v>64</v>
      </c>
      <c r="I132" s="335">
        <v>31</v>
      </c>
    </row>
    <row r="133" ht="17.25" customHeight="1" spans="1:9">
      <c r="A133" s="293"/>
      <c r="B133" s="344"/>
      <c r="C133" s="337" t="s">
        <v>435</v>
      </c>
      <c r="D133" s="335">
        <v>250</v>
      </c>
      <c r="E133" s="334">
        <v>2.68</v>
      </c>
      <c r="F133" s="334">
        <v>2.5</v>
      </c>
      <c r="G133" s="334">
        <v>19.33</v>
      </c>
      <c r="H133" s="334">
        <v>112.5</v>
      </c>
      <c r="I133" s="335">
        <v>61</v>
      </c>
    </row>
    <row r="134" ht="17.25" customHeight="1" spans="1:9">
      <c r="A134" s="293"/>
      <c r="B134" s="344"/>
      <c r="C134" s="337" t="s">
        <v>28</v>
      </c>
      <c r="D134" s="335">
        <v>200</v>
      </c>
      <c r="E134" s="335">
        <v>4.2</v>
      </c>
      <c r="F134" s="335">
        <v>8.8</v>
      </c>
      <c r="G134" s="335">
        <v>21.8</v>
      </c>
      <c r="H134" s="335">
        <v>184</v>
      </c>
      <c r="I134" s="335">
        <v>429</v>
      </c>
    </row>
    <row r="135" ht="17.25" customHeight="1" spans="1:9">
      <c r="A135" s="293"/>
      <c r="B135" s="344"/>
      <c r="C135" s="337" t="s">
        <v>436</v>
      </c>
      <c r="D135" s="335">
        <v>120</v>
      </c>
      <c r="E135" s="343">
        <v>16.68</v>
      </c>
      <c r="F135" s="343">
        <v>2.52</v>
      </c>
      <c r="G135" s="343">
        <v>11.52</v>
      </c>
      <c r="H135" s="343">
        <v>135.6</v>
      </c>
      <c r="I135" s="335">
        <v>345</v>
      </c>
    </row>
    <row r="136" ht="17.25" customHeight="1" spans="1:9">
      <c r="A136" s="293"/>
      <c r="B136" s="344"/>
      <c r="C136" s="337" t="s">
        <v>54</v>
      </c>
      <c r="D136" s="332">
        <v>200</v>
      </c>
      <c r="E136" s="332">
        <v>1</v>
      </c>
      <c r="F136" s="332">
        <v>0.2</v>
      </c>
      <c r="G136" s="332">
        <v>0.2</v>
      </c>
      <c r="H136" s="343">
        <v>92</v>
      </c>
      <c r="I136" s="335">
        <v>518</v>
      </c>
    </row>
    <row r="137" ht="17.25" customHeight="1" spans="1:9">
      <c r="A137" s="293"/>
      <c r="B137" s="344"/>
      <c r="C137" s="337" t="s">
        <v>123</v>
      </c>
      <c r="D137" s="335">
        <v>60</v>
      </c>
      <c r="E137" s="334">
        <v>4.2</v>
      </c>
      <c r="F137" s="334">
        <v>0.66</v>
      </c>
      <c r="G137" s="334">
        <v>24.18</v>
      </c>
      <c r="H137" s="334">
        <v>115.8</v>
      </c>
      <c r="I137" s="332">
        <v>516</v>
      </c>
    </row>
    <row r="138" ht="17.25" customHeight="1" spans="1:10">
      <c r="A138" s="293"/>
      <c r="B138" s="339" t="s">
        <v>125</v>
      </c>
      <c r="C138" s="339"/>
      <c r="D138" s="340">
        <f>D132+D133+D134+D135+D136+D137</f>
        <v>930</v>
      </c>
      <c r="E138" s="340">
        <f t="shared" ref="E138:H138" si="21">E132+E133+E134+E135+E136+E137</f>
        <v>29.66</v>
      </c>
      <c r="F138" s="340">
        <f t="shared" si="21"/>
        <v>19.78</v>
      </c>
      <c r="G138" s="340">
        <f t="shared" si="21"/>
        <v>80.63</v>
      </c>
      <c r="H138" s="340">
        <f t="shared" si="21"/>
        <v>703.9</v>
      </c>
      <c r="I138" s="332"/>
      <c r="J138" s="355">
        <f>H138/H142</f>
        <v>0.494920021093338</v>
      </c>
    </row>
    <row r="139" ht="17.25" customHeight="1" spans="1:9">
      <c r="A139" s="293"/>
      <c r="B139" s="341" t="s">
        <v>416</v>
      </c>
      <c r="C139" s="332" t="s">
        <v>417</v>
      </c>
      <c r="D139" s="332">
        <v>200</v>
      </c>
      <c r="E139" s="332">
        <v>5.7</v>
      </c>
      <c r="F139" s="332">
        <v>6.3</v>
      </c>
      <c r="G139" s="332">
        <v>7.8</v>
      </c>
      <c r="H139" s="332">
        <v>114</v>
      </c>
      <c r="I139" s="332">
        <v>280</v>
      </c>
    </row>
    <row r="140" ht="17.25" customHeight="1" spans="1:9">
      <c r="A140" s="293"/>
      <c r="B140" s="345"/>
      <c r="C140" s="332" t="s">
        <v>418</v>
      </c>
      <c r="D140" s="332">
        <v>65</v>
      </c>
      <c r="E140" s="332">
        <v>4.55</v>
      </c>
      <c r="F140" s="332">
        <v>13.65</v>
      </c>
      <c r="G140" s="332">
        <v>34.45</v>
      </c>
      <c r="H140" s="332">
        <v>279.5</v>
      </c>
      <c r="I140" s="332"/>
    </row>
    <row r="141" ht="17.25" customHeight="1" spans="1:10">
      <c r="A141" s="293"/>
      <c r="B141" s="339" t="s">
        <v>419</v>
      </c>
      <c r="C141" s="339"/>
      <c r="D141" s="339">
        <f>D139+D140</f>
        <v>265</v>
      </c>
      <c r="E141" s="339">
        <f t="shared" ref="E141:H141" si="22">E139+E140</f>
        <v>10.25</v>
      </c>
      <c r="F141" s="339">
        <f t="shared" si="22"/>
        <v>19.95</v>
      </c>
      <c r="G141" s="339">
        <f t="shared" si="22"/>
        <v>42.25</v>
      </c>
      <c r="H141" s="339">
        <f t="shared" si="22"/>
        <v>393.5</v>
      </c>
      <c r="I141" s="332"/>
      <c r="J141" s="355">
        <f>H141/H142</f>
        <v>0.276674283705396</v>
      </c>
    </row>
    <row r="142" ht="17.25" customHeight="1" spans="1:9">
      <c r="A142" s="293"/>
      <c r="B142" s="339" t="s">
        <v>126</v>
      </c>
      <c r="C142" s="339"/>
      <c r="D142" s="340">
        <f>D131+D138</f>
        <v>1610</v>
      </c>
      <c r="E142" s="340">
        <f>E131+E138</f>
        <v>47.16</v>
      </c>
      <c r="F142" s="340">
        <f>F131+F138</f>
        <v>32.26</v>
      </c>
      <c r="G142" s="340">
        <f>G131+G138</f>
        <v>202.26</v>
      </c>
      <c r="H142" s="340">
        <f>H131+H138</f>
        <v>1422.25</v>
      </c>
      <c r="I142" s="339"/>
    </row>
    <row r="143" ht="17.25" customHeight="1" spans="1:9">
      <c r="A143" s="293"/>
      <c r="B143" s="328" t="s">
        <v>47</v>
      </c>
      <c r="C143" s="329"/>
      <c r="D143" s="329"/>
      <c r="E143" s="329"/>
      <c r="F143" s="329"/>
      <c r="G143" s="329"/>
      <c r="H143" s="329"/>
      <c r="I143" s="354"/>
    </row>
    <row r="144" ht="17.25" customHeight="1" spans="1:9">
      <c r="A144" s="293"/>
      <c r="B144" s="346" t="s">
        <v>2</v>
      </c>
      <c r="C144" s="331" t="s">
        <v>37</v>
      </c>
      <c r="D144" s="332">
        <v>200</v>
      </c>
      <c r="E144" s="332">
        <v>17.24</v>
      </c>
      <c r="F144" s="332">
        <v>26.76</v>
      </c>
      <c r="G144" s="332">
        <v>4.62</v>
      </c>
      <c r="H144" s="332">
        <v>326.16</v>
      </c>
      <c r="I144" s="332">
        <v>301</v>
      </c>
    </row>
    <row r="145" ht="17.25" customHeight="1" spans="1:9">
      <c r="A145" s="293"/>
      <c r="B145" s="347"/>
      <c r="C145" s="331" t="s">
        <v>51</v>
      </c>
      <c r="D145" s="332">
        <v>60</v>
      </c>
      <c r="E145" s="334">
        <v>4.56</v>
      </c>
      <c r="F145" s="334">
        <v>0.48</v>
      </c>
      <c r="G145" s="334">
        <v>29.52</v>
      </c>
      <c r="H145" s="334">
        <v>141</v>
      </c>
      <c r="I145" s="332">
        <v>108</v>
      </c>
    </row>
    <row r="146" ht="17.25" customHeight="1" spans="1:9">
      <c r="A146" s="293"/>
      <c r="B146" s="347"/>
      <c r="C146" s="348" t="s">
        <v>45</v>
      </c>
      <c r="D146" s="349">
        <v>200</v>
      </c>
      <c r="E146" s="348">
        <v>3.6</v>
      </c>
      <c r="F146" s="348">
        <v>3.3</v>
      </c>
      <c r="G146" s="348">
        <v>25</v>
      </c>
      <c r="H146" s="350">
        <v>144</v>
      </c>
      <c r="I146" s="332">
        <v>496</v>
      </c>
    </row>
    <row r="147" ht="17.25" hidden="1" customHeight="1" spans="1:9">
      <c r="A147" s="293"/>
      <c r="B147" s="351"/>
      <c r="C147" s="337" t="s">
        <v>282</v>
      </c>
      <c r="D147" s="335">
        <v>150</v>
      </c>
      <c r="E147" s="338">
        <v>1.5</v>
      </c>
      <c r="F147" s="338">
        <v>0.5</v>
      </c>
      <c r="G147" s="338">
        <v>21</v>
      </c>
      <c r="H147" s="338">
        <v>96</v>
      </c>
      <c r="I147" s="332">
        <v>112</v>
      </c>
    </row>
    <row r="148" ht="17.25" customHeight="1" spans="1:10">
      <c r="A148" s="293"/>
      <c r="B148" s="339" t="s">
        <v>119</v>
      </c>
      <c r="C148" s="339"/>
      <c r="D148" s="340">
        <f>D144+D145+D146</f>
        <v>460</v>
      </c>
      <c r="E148" s="340">
        <f t="shared" ref="E148:H148" si="23">E144+E145+E146</f>
        <v>25.4</v>
      </c>
      <c r="F148" s="340">
        <f t="shared" si="23"/>
        <v>30.54</v>
      </c>
      <c r="G148" s="340">
        <f t="shared" si="23"/>
        <v>59.14</v>
      </c>
      <c r="H148" s="340">
        <f t="shared" si="23"/>
        <v>611.16</v>
      </c>
      <c r="I148" s="332"/>
      <c r="J148" s="355">
        <f>H148/H158</f>
        <v>0.451677272021817</v>
      </c>
    </row>
    <row r="149" ht="17.25" customHeight="1" spans="1:9">
      <c r="A149" s="293"/>
      <c r="B149" s="341" t="s">
        <v>25</v>
      </c>
      <c r="C149" s="352" t="s">
        <v>428</v>
      </c>
      <c r="D149" s="332">
        <v>100</v>
      </c>
      <c r="E149" s="332">
        <v>0.7</v>
      </c>
      <c r="F149" s="332">
        <v>0.1</v>
      </c>
      <c r="G149" s="332">
        <v>1.9</v>
      </c>
      <c r="H149" s="343">
        <v>12</v>
      </c>
      <c r="I149" s="335">
        <v>71</v>
      </c>
    </row>
    <row r="150" ht="26.25" customHeight="1" spans="1:9">
      <c r="A150" s="293"/>
      <c r="B150" s="344"/>
      <c r="C150" s="337" t="s">
        <v>415</v>
      </c>
      <c r="D150" s="335">
        <v>250</v>
      </c>
      <c r="E150" s="335">
        <v>2.7</v>
      </c>
      <c r="F150" s="335">
        <v>2.85</v>
      </c>
      <c r="G150" s="335">
        <v>17.45</v>
      </c>
      <c r="H150" s="334">
        <v>118.25</v>
      </c>
      <c r="I150" s="335">
        <v>103</v>
      </c>
    </row>
    <row r="151" ht="17.25" customHeight="1" spans="1:9">
      <c r="A151" s="293"/>
      <c r="B151" s="344"/>
      <c r="C151" s="337" t="s">
        <v>422</v>
      </c>
      <c r="D151" s="332">
        <v>200</v>
      </c>
      <c r="E151" s="332">
        <v>19</v>
      </c>
      <c r="F151" s="332">
        <v>23.78</v>
      </c>
      <c r="G151" s="332">
        <v>31.56</v>
      </c>
      <c r="H151" s="343">
        <v>418.88</v>
      </c>
      <c r="I151" s="335">
        <v>131</v>
      </c>
    </row>
    <row r="152" ht="25.9" customHeight="1" spans="1:9">
      <c r="A152" s="293"/>
      <c r="B152" s="344"/>
      <c r="C152" s="353" t="s">
        <v>423</v>
      </c>
      <c r="D152" s="332">
        <v>200</v>
      </c>
      <c r="E152" s="332">
        <v>0.2</v>
      </c>
      <c r="F152" s="332">
        <v>0</v>
      </c>
      <c r="G152" s="332">
        <v>19.8</v>
      </c>
      <c r="H152" s="332">
        <v>77</v>
      </c>
      <c r="I152" s="332">
        <v>296</v>
      </c>
    </row>
    <row r="153" ht="17.25" customHeight="1" spans="1:9">
      <c r="A153" s="293"/>
      <c r="B153" s="344"/>
      <c r="C153" s="337" t="s">
        <v>123</v>
      </c>
      <c r="D153" s="335">
        <v>60</v>
      </c>
      <c r="E153" s="334">
        <v>4.2</v>
      </c>
      <c r="F153" s="334">
        <v>0.66</v>
      </c>
      <c r="G153" s="334">
        <v>24.18</v>
      </c>
      <c r="H153" s="334">
        <v>115.8</v>
      </c>
      <c r="I153" s="332">
        <v>516</v>
      </c>
    </row>
    <row r="154" ht="17.25" customHeight="1" spans="1:10">
      <c r="A154" s="293"/>
      <c r="B154" s="339" t="s">
        <v>125</v>
      </c>
      <c r="C154" s="339"/>
      <c r="D154" s="340">
        <f>D149+D150+D151+D152+D153</f>
        <v>810</v>
      </c>
      <c r="E154" s="340">
        <f t="shared" ref="E154:H154" si="24">E149+E150+E151+E152+E153</f>
        <v>26.8</v>
      </c>
      <c r="F154" s="340">
        <f t="shared" si="24"/>
        <v>27.39</v>
      </c>
      <c r="G154" s="340">
        <f t="shared" si="24"/>
        <v>94.89</v>
      </c>
      <c r="H154" s="340">
        <f t="shared" si="24"/>
        <v>741.93</v>
      </c>
      <c r="I154" s="332"/>
      <c r="J154" s="355">
        <f>H154/H158</f>
        <v>0.548322727978183</v>
      </c>
    </row>
    <row r="155" ht="19.15" customHeight="1" spans="1:9">
      <c r="A155" s="293"/>
      <c r="B155" s="341" t="s">
        <v>416</v>
      </c>
      <c r="C155" s="353" t="s">
        <v>424</v>
      </c>
      <c r="D155" s="332">
        <v>200</v>
      </c>
      <c r="E155" s="332">
        <v>3.16</v>
      </c>
      <c r="F155" s="332">
        <v>2.68</v>
      </c>
      <c r="G155" s="332">
        <v>15.94</v>
      </c>
      <c r="H155" s="332">
        <v>100.6</v>
      </c>
      <c r="I155" s="332">
        <v>379</v>
      </c>
    </row>
    <row r="156" ht="16.9" customHeight="1" spans="1:9">
      <c r="A156" s="293"/>
      <c r="B156" s="345"/>
      <c r="C156" s="332" t="s">
        <v>425</v>
      </c>
      <c r="D156" s="332">
        <v>65</v>
      </c>
      <c r="E156" s="332">
        <v>4.55</v>
      </c>
      <c r="F156" s="332">
        <v>13.65</v>
      </c>
      <c r="G156" s="332">
        <v>34.45</v>
      </c>
      <c r="H156" s="332">
        <v>279.5</v>
      </c>
      <c r="I156" s="332"/>
    </row>
    <row r="157" ht="19.15" customHeight="1" spans="1:10">
      <c r="A157" s="293"/>
      <c r="B157" s="339" t="s">
        <v>419</v>
      </c>
      <c r="C157" s="339"/>
      <c r="D157" s="339">
        <f>D155+D156</f>
        <v>265</v>
      </c>
      <c r="E157" s="339">
        <f t="shared" ref="E157:H157" si="25">E155+E156</f>
        <v>7.71</v>
      </c>
      <c r="F157" s="339">
        <f t="shared" si="25"/>
        <v>16.33</v>
      </c>
      <c r="G157" s="339">
        <f t="shared" si="25"/>
        <v>50.39</v>
      </c>
      <c r="H157" s="339">
        <f t="shared" si="25"/>
        <v>380.1</v>
      </c>
      <c r="I157" s="332"/>
      <c r="J157" s="355">
        <f>H157/H158</f>
        <v>0.280912577877303</v>
      </c>
    </row>
    <row r="158" ht="17.25" customHeight="1" spans="1:9">
      <c r="A158" s="293"/>
      <c r="B158" s="339" t="s">
        <v>126</v>
      </c>
      <c r="C158" s="339"/>
      <c r="D158" s="340">
        <f>D148+D154</f>
        <v>1270</v>
      </c>
      <c r="E158" s="340">
        <f>E148+E154</f>
        <v>52.2</v>
      </c>
      <c r="F158" s="340">
        <f>F148+F154</f>
        <v>57.93</v>
      </c>
      <c r="G158" s="340">
        <f>G148+G154</f>
        <v>154.03</v>
      </c>
      <c r="H158" s="340">
        <f>H148+H154</f>
        <v>1353.09</v>
      </c>
      <c r="I158" s="339"/>
    </row>
    <row r="159" ht="17.25" customHeight="1" spans="1:9">
      <c r="A159" s="293"/>
      <c r="B159" s="328" t="s">
        <v>56</v>
      </c>
      <c r="C159" s="329"/>
      <c r="D159" s="329"/>
      <c r="E159" s="329"/>
      <c r="F159" s="329"/>
      <c r="G159" s="329"/>
      <c r="H159" s="329"/>
      <c r="I159" s="354"/>
    </row>
    <row r="160" ht="17.25" customHeight="1" spans="1:9">
      <c r="A160" s="293"/>
      <c r="B160" s="341" t="s">
        <v>2</v>
      </c>
      <c r="C160" s="337" t="s">
        <v>426</v>
      </c>
      <c r="D160" s="335">
        <v>200</v>
      </c>
      <c r="E160" s="335">
        <v>5.7</v>
      </c>
      <c r="F160" s="335">
        <v>5.26</v>
      </c>
      <c r="G160" s="335">
        <v>18.98</v>
      </c>
      <c r="H160" s="335">
        <v>146</v>
      </c>
      <c r="I160" s="332">
        <v>165</v>
      </c>
    </row>
    <row r="161" ht="17.25" customHeight="1" spans="1:9">
      <c r="A161" s="293"/>
      <c r="B161" s="344"/>
      <c r="C161" s="331" t="s">
        <v>22</v>
      </c>
      <c r="D161" s="332">
        <v>50</v>
      </c>
      <c r="E161" s="332">
        <v>6.25</v>
      </c>
      <c r="F161" s="332">
        <v>3.75</v>
      </c>
      <c r="G161" s="332">
        <v>18.13</v>
      </c>
      <c r="H161" s="332">
        <v>133.75</v>
      </c>
      <c r="I161" s="332">
        <v>3</v>
      </c>
    </row>
    <row r="162" ht="17.25" customHeight="1" spans="1:9">
      <c r="A162" s="293"/>
      <c r="B162" s="344"/>
      <c r="C162" s="332" t="s">
        <v>427</v>
      </c>
      <c r="D162" s="335">
        <v>200</v>
      </c>
      <c r="E162" s="335">
        <v>0.1</v>
      </c>
      <c r="F162" s="335">
        <v>0.04</v>
      </c>
      <c r="G162" s="335">
        <v>9.9</v>
      </c>
      <c r="H162" s="334">
        <v>35</v>
      </c>
      <c r="I162" s="332">
        <v>268</v>
      </c>
    </row>
    <row r="163" ht="17.25" customHeight="1" spans="1:9">
      <c r="A163" s="293"/>
      <c r="B163" s="345"/>
      <c r="C163" s="337" t="s">
        <v>414</v>
      </c>
      <c r="D163" s="335">
        <v>180</v>
      </c>
      <c r="E163" s="338">
        <v>2.25</v>
      </c>
      <c r="F163" s="338">
        <v>0.5</v>
      </c>
      <c r="G163" s="338">
        <v>20.25</v>
      </c>
      <c r="H163" s="338">
        <v>107.5</v>
      </c>
      <c r="I163" s="332"/>
    </row>
    <row r="164" ht="17.25" customHeight="1" spans="1:11">
      <c r="A164" s="293"/>
      <c r="B164" s="339" t="s">
        <v>119</v>
      </c>
      <c r="C164" s="339"/>
      <c r="D164" s="340">
        <f>D160+D161+D162+D163</f>
        <v>630</v>
      </c>
      <c r="E164" s="340">
        <f t="shared" ref="E164:H164" si="26">E160+E161+E162+E163</f>
        <v>14.3</v>
      </c>
      <c r="F164" s="340">
        <f t="shared" si="26"/>
        <v>9.55</v>
      </c>
      <c r="G164" s="340">
        <f t="shared" si="26"/>
        <v>67.26</v>
      </c>
      <c r="H164" s="340">
        <f t="shared" si="26"/>
        <v>422.25</v>
      </c>
      <c r="I164" s="332"/>
      <c r="J164" s="356">
        <f>H164/H175</f>
        <v>0.296430201130261</v>
      </c>
      <c r="K164">
        <v>3</v>
      </c>
    </row>
    <row r="165" ht="17.25" customHeight="1" spans="1:9">
      <c r="A165" s="293"/>
      <c r="B165" s="341" t="s">
        <v>25</v>
      </c>
      <c r="C165" s="342" t="s">
        <v>421</v>
      </c>
      <c r="D165" s="335">
        <v>100</v>
      </c>
      <c r="E165" s="335">
        <v>1.1</v>
      </c>
      <c r="F165" s="335">
        <v>0.2</v>
      </c>
      <c r="G165" s="335">
        <v>3.8</v>
      </c>
      <c r="H165" s="334">
        <v>22</v>
      </c>
      <c r="I165" s="335">
        <v>71</v>
      </c>
    </row>
    <row r="166" ht="27" customHeight="1" spans="1:9">
      <c r="A166" s="293"/>
      <c r="B166" s="344"/>
      <c r="C166" s="353" t="s">
        <v>437</v>
      </c>
      <c r="D166" s="335">
        <v>250</v>
      </c>
      <c r="E166" s="343">
        <v>2.3</v>
      </c>
      <c r="F166" s="343">
        <v>4.25</v>
      </c>
      <c r="G166" s="343">
        <v>15.13</v>
      </c>
      <c r="H166" s="343">
        <v>108</v>
      </c>
      <c r="I166" s="335">
        <v>144</v>
      </c>
    </row>
    <row r="167" ht="17.25" customHeight="1" spans="1:9">
      <c r="A167" s="293"/>
      <c r="B167" s="344"/>
      <c r="C167" s="337" t="s">
        <v>49</v>
      </c>
      <c r="D167" s="335">
        <v>200</v>
      </c>
      <c r="E167" s="335">
        <v>11.4</v>
      </c>
      <c r="F167" s="335">
        <v>10.46</v>
      </c>
      <c r="G167" s="335">
        <v>49.44</v>
      </c>
      <c r="H167" s="335">
        <v>337.4</v>
      </c>
      <c r="I167" s="335">
        <v>237</v>
      </c>
    </row>
    <row r="168" ht="17.25" customHeight="1" spans="1:9">
      <c r="A168" s="293"/>
      <c r="B168" s="344"/>
      <c r="C168" s="337" t="s">
        <v>430</v>
      </c>
      <c r="D168" s="335">
        <v>100</v>
      </c>
      <c r="E168" s="335">
        <v>10.64</v>
      </c>
      <c r="F168" s="335">
        <v>28.19</v>
      </c>
      <c r="G168" s="335">
        <v>2.89</v>
      </c>
      <c r="H168" s="334">
        <v>309</v>
      </c>
      <c r="I168" s="335">
        <v>260</v>
      </c>
    </row>
    <row r="169" ht="17.25" customHeight="1" spans="1:9">
      <c r="A169" s="293"/>
      <c r="B169" s="344"/>
      <c r="C169" s="353" t="s">
        <v>431</v>
      </c>
      <c r="D169" s="332">
        <v>200</v>
      </c>
      <c r="E169" s="332">
        <v>0.5</v>
      </c>
      <c r="F169" s="332">
        <v>0</v>
      </c>
      <c r="G169" s="332">
        <v>27</v>
      </c>
      <c r="H169" s="332">
        <v>110</v>
      </c>
      <c r="I169" s="332">
        <v>508</v>
      </c>
    </row>
    <row r="170" ht="17.25" customHeight="1" spans="1:9">
      <c r="A170" s="293"/>
      <c r="B170" s="344"/>
      <c r="C170" s="337" t="s">
        <v>123</v>
      </c>
      <c r="D170" s="335">
        <v>60</v>
      </c>
      <c r="E170" s="334">
        <v>4.2</v>
      </c>
      <c r="F170" s="334">
        <v>0.66</v>
      </c>
      <c r="G170" s="334">
        <v>24.18</v>
      </c>
      <c r="H170" s="334">
        <v>115.8</v>
      </c>
      <c r="I170" s="332">
        <v>516</v>
      </c>
    </row>
    <row r="171" ht="17.25" customHeight="1" spans="1:10">
      <c r="A171" s="293"/>
      <c r="B171" s="339" t="s">
        <v>125</v>
      </c>
      <c r="C171" s="339"/>
      <c r="D171" s="340">
        <f>D165+D166+D167+D168+D169+D170</f>
        <v>910</v>
      </c>
      <c r="E171" s="340">
        <f t="shared" ref="E171:H171" si="27">E165+E166+E167+E168+E169+E170</f>
        <v>30.14</v>
      </c>
      <c r="F171" s="340">
        <f t="shared" si="27"/>
        <v>43.76</v>
      </c>
      <c r="G171" s="340">
        <f t="shared" si="27"/>
        <v>122.44</v>
      </c>
      <c r="H171" s="340">
        <f t="shared" si="27"/>
        <v>1002.2</v>
      </c>
      <c r="I171" s="332"/>
      <c r="J171" s="355">
        <f>H171/H175</f>
        <v>0.703569798869739</v>
      </c>
    </row>
    <row r="172" ht="17.25" customHeight="1" spans="1:9">
      <c r="A172" s="293"/>
      <c r="B172" s="341" t="s">
        <v>416</v>
      </c>
      <c r="C172" s="332" t="s">
        <v>417</v>
      </c>
      <c r="D172" s="332">
        <v>200</v>
      </c>
      <c r="E172" s="332">
        <v>5.7</v>
      </c>
      <c r="F172" s="332">
        <v>6.3</v>
      </c>
      <c r="G172" s="332">
        <v>7.8</v>
      </c>
      <c r="H172" s="332">
        <v>114</v>
      </c>
      <c r="I172" s="332">
        <v>280</v>
      </c>
    </row>
    <row r="173" ht="17.25" customHeight="1" spans="1:9">
      <c r="A173" s="293"/>
      <c r="B173" s="345"/>
      <c r="C173" s="332" t="s">
        <v>418</v>
      </c>
      <c r="D173" s="332">
        <v>65</v>
      </c>
      <c r="E173" s="332">
        <v>4.55</v>
      </c>
      <c r="F173" s="332">
        <v>13.65</v>
      </c>
      <c r="G173" s="332">
        <v>34.45</v>
      </c>
      <c r="H173" s="332">
        <v>279.5</v>
      </c>
      <c r="I173" s="332"/>
    </row>
    <row r="174" ht="17.25" customHeight="1" spans="1:10">
      <c r="A174" s="293"/>
      <c r="B174" s="339" t="s">
        <v>419</v>
      </c>
      <c r="C174" s="339"/>
      <c r="D174" s="339">
        <f>D172+D173</f>
        <v>265</v>
      </c>
      <c r="E174" s="339">
        <f t="shared" ref="E174:H174" si="28">E172+E173</f>
        <v>10.25</v>
      </c>
      <c r="F174" s="339">
        <f t="shared" si="28"/>
        <v>19.95</v>
      </c>
      <c r="G174" s="339">
        <f t="shared" si="28"/>
        <v>42.25</v>
      </c>
      <c r="H174" s="339">
        <f t="shared" si="28"/>
        <v>393.5</v>
      </c>
      <c r="I174" s="332"/>
      <c r="J174" s="355">
        <f>H174/H175</f>
        <v>0.276246972515708</v>
      </c>
    </row>
    <row r="175" ht="17.25" customHeight="1" spans="1:9">
      <c r="A175" s="293"/>
      <c r="B175" s="339" t="s">
        <v>126</v>
      </c>
      <c r="C175" s="339"/>
      <c r="D175" s="340">
        <f>D164+D171</f>
        <v>1540</v>
      </c>
      <c r="E175" s="340">
        <f>E164+E171</f>
        <v>44.44</v>
      </c>
      <c r="F175" s="340">
        <f>F164+F171</f>
        <v>53.31</v>
      </c>
      <c r="G175" s="340">
        <f>G164+G171</f>
        <v>189.7</v>
      </c>
      <c r="H175" s="340">
        <f>H164+H171</f>
        <v>1424.45</v>
      </c>
      <c r="I175" s="339"/>
    </row>
    <row r="176" ht="17.25" customHeight="1" spans="1:9">
      <c r="A176" s="293"/>
      <c r="B176" s="328" t="s">
        <v>62</v>
      </c>
      <c r="C176" s="329"/>
      <c r="D176" s="329"/>
      <c r="E176" s="329"/>
      <c r="F176" s="329"/>
      <c r="G176" s="329"/>
      <c r="H176" s="329"/>
      <c r="I176" s="354"/>
    </row>
    <row r="177" ht="17.25" customHeight="1" spans="1:9">
      <c r="A177" s="293"/>
      <c r="B177" s="341" t="s">
        <v>2</v>
      </c>
      <c r="C177" s="362" t="s">
        <v>141</v>
      </c>
      <c r="D177" s="363">
        <v>200</v>
      </c>
      <c r="E177" s="343">
        <v>5.62</v>
      </c>
      <c r="F177" s="343">
        <v>7.78</v>
      </c>
      <c r="G177" s="343">
        <v>39.02</v>
      </c>
      <c r="H177" s="343">
        <v>249.2</v>
      </c>
      <c r="I177" s="332">
        <v>181</v>
      </c>
    </row>
    <row r="178" ht="17.25" customHeight="1" spans="1:9">
      <c r="A178" s="293"/>
      <c r="B178" s="344"/>
      <c r="C178" s="331" t="s">
        <v>129</v>
      </c>
      <c r="D178" s="332">
        <v>50</v>
      </c>
      <c r="E178" s="332">
        <v>3</v>
      </c>
      <c r="F178" s="332">
        <v>10.75</v>
      </c>
      <c r="G178" s="332">
        <v>18.25</v>
      </c>
      <c r="H178" s="332">
        <v>182.5</v>
      </c>
      <c r="I178" s="332">
        <v>1</v>
      </c>
    </row>
    <row r="179" ht="17.25" customHeight="1" spans="1:9">
      <c r="A179" s="293"/>
      <c r="B179" s="344"/>
      <c r="C179" s="337" t="s">
        <v>23</v>
      </c>
      <c r="D179" s="332">
        <v>200</v>
      </c>
      <c r="E179" s="335">
        <v>0.1</v>
      </c>
      <c r="F179" s="335">
        <v>0</v>
      </c>
      <c r="G179" s="335">
        <v>15.2</v>
      </c>
      <c r="H179" s="335">
        <v>61</v>
      </c>
      <c r="I179" s="332">
        <v>494</v>
      </c>
    </row>
    <row r="180" ht="17.25" hidden="1" customHeight="1" spans="1:9">
      <c r="A180" s="293"/>
      <c r="B180" s="344"/>
      <c r="C180" s="337" t="s">
        <v>282</v>
      </c>
      <c r="D180" s="335">
        <v>150</v>
      </c>
      <c r="E180" s="338">
        <v>1.5</v>
      </c>
      <c r="F180" s="338">
        <v>0.5</v>
      </c>
      <c r="G180" s="338">
        <v>21</v>
      </c>
      <c r="H180" s="338">
        <v>96</v>
      </c>
      <c r="I180" s="332">
        <v>112</v>
      </c>
    </row>
    <row r="181" ht="17.25" customHeight="1" spans="1:10">
      <c r="A181" s="293"/>
      <c r="B181" s="339" t="s">
        <v>119</v>
      </c>
      <c r="C181" s="339"/>
      <c r="D181" s="340">
        <f>D177+D178+D179</f>
        <v>450</v>
      </c>
      <c r="E181" s="340">
        <f t="shared" ref="E181:H181" si="29">E177+E178+E179</f>
        <v>8.72</v>
      </c>
      <c r="F181" s="340">
        <f t="shared" si="29"/>
        <v>18.53</v>
      </c>
      <c r="G181" s="340">
        <f t="shared" si="29"/>
        <v>72.47</v>
      </c>
      <c r="H181" s="340">
        <f t="shared" si="29"/>
        <v>492.7</v>
      </c>
      <c r="I181" s="332"/>
      <c r="J181" s="355">
        <f>H181/H192</f>
        <v>0.370047692365466</v>
      </c>
    </row>
    <row r="182" ht="17.25" customHeight="1" spans="1:9">
      <c r="A182" s="293"/>
      <c r="B182" s="341" t="s">
        <v>25</v>
      </c>
      <c r="C182" s="342" t="s">
        <v>120</v>
      </c>
      <c r="D182" s="332">
        <v>100</v>
      </c>
      <c r="E182" s="332">
        <v>0.9</v>
      </c>
      <c r="F182" s="332">
        <v>5.1</v>
      </c>
      <c r="G182" s="332">
        <v>3.6</v>
      </c>
      <c r="H182" s="343">
        <v>64</v>
      </c>
      <c r="I182" s="335">
        <v>31</v>
      </c>
    </row>
    <row r="183" ht="17.25" customHeight="1" spans="1:9">
      <c r="A183" s="293"/>
      <c r="B183" s="344"/>
      <c r="C183" s="337" t="s">
        <v>142</v>
      </c>
      <c r="D183" s="335">
        <v>250</v>
      </c>
      <c r="E183" s="335">
        <v>1.83</v>
      </c>
      <c r="F183" s="335">
        <v>5</v>
      </c>
      <c r="G183" s="335">
        <v>10.65</v>
      </c>
      <c r="H183" s="334">
        <v>95</v>
      </c>
      <c r="I183" s="335">
        <v>128</v>
      </c>
    </row>
    <row r="184" ht="17.25" customHeight="1" spans="1:9">
      <c r="A184" s="293"/>
      <c r="B184" s="344"/>
      <c r="C184" s="337" t="s">
        <v>136</v>
      </c>
      <c r="D184" s="335">
        <v>200</v>
      </c>
      <c r="E184" s="335">
        <v>7.54</v>
      </c>
      <c r="F184" s="335">
        <v>0.9</v>
      </c>
      <c r="G184" s="335">
        <v>38.72</v>
      </c>
      <c r="H184" s="334">
        <v>193.2</v>
      </c>
      <c r="I184" s="335">
        <v>291</v>
      </c>
    </row>
    <row r="185" ht="29.45" customHeight="1" spans="1:9">
      <c r="A185" s="293"/>
      <c r="B185" s="344"/>
      <c r="C185" s="337" t="s">
        <v>150</v>
      </c>
      <c r="D185" s="335">
        <v>100</v>
      </c>
      <c r="E185" s="364">
        <v>15.8</v>
      </c>
      <c r="F185" s="364">
        <v>16.42</v>
      </c>
      <c r="G185" s="334">
        <v>16.83</v>
      </c>
      <c r="H185" s="334">
        <v>278.75</v>
      </c>
      <c r="I185" s="335">
        <v>305</v>
      </c>
    </row>
    <row r="186" ht="17.25" customHeight="1" spans="1:9">
      <c r="A186" s="293"/>
      <c r="B186" s="344"/>
      <c r="C186" s="337" t="s">
        <v>54</v>
      </c>
      <c r="D186" s="332">
        <v>200</v>
      </c>
      <c r="E186" s="332">
        <v>1</v>
      </c>
      <c r="F186" s="332">
        <v>0.2</v>
      </c>
      <c r="G186" s="332">
        <v>0.2</v>
      </c>
      <c r="H186" s="343">
        <v>92</v>
      </c>
      <c r="I186" s="335">
        <v>518</v>
      </c>
    </row>
    <row r="187" ht="17.25" customHeight="1" spans="1:9">
      <c r="A187" s="293"/>
      <c r="B187" s="344"/>
      <c r="C187" s="337" t="s">
        <v>123</v>
      </c>
      <c r="D187" s="335">
        <v>60</v>
      </c>
      <c r="E187" s="334">
        <v>4.2</v>
      </c>
      <c r="F187" s="334">
        <v>0.66</v>
      </c>
      <c r="G187" s="334">
        <v>24.18</v>
      </c>
      <c r="H187" s="334">
        <v>115.8</v>
      </c>
      <c r="I187" s="332">
        <v>516</v>
      </c>
    </row>
    <row r="188" ht="17.25" customHeight="1" spans="1:10">
      <c r="A188" s="293"/>
      <c r="B188" s="339" t="s">
        <v>125</v>
      </c>
      <c r="C188" s="339"/>
      <c r="D188" s="340">
        <f>D182+D183+D184+D185+D186+D187</f>
        <v>910</v>
      </c>
      <c r="E188" s="340">
        <f t="shared" ref="E188:H188" si="30">E182+E183+E184+E185+E186+E187</f>
        <v>31.27</v>
      </c>
      <c r="F188" s="340">
        <f t="shared" si="30"/>
        <v>28.28</v>
      </c>
      <c r="G188" s="340">
        <f t="shared" si="30"/>
        <v>94.18</v>
      </c>
      <c r="H188" s="340">
        <f t="shared" si="30"/>
        <v>838.75</v>
      </c>
      <c r="I188" s="332"/>
      <c r="J188" s="355">
        <f>H188/H192</f>
        <v>0.629952307634534</v>
      </c>
    </row>
    <row r="189" customHeight="1" spans="1:9">
      <c r="A189" s="293"/>
      <c r="B189" s="341" t="s">
        <v>416</v>
      </c>
      <c r="C189" s="353" t="s">
        <v>424</v>
      </c>
      <c r="D189" s="332">
        <v>200</v>
      </c>
      <c r="E189" s="332">
        <v>3.16</v>
      </c>
      <c r="F189" s="332">
        <v>2.68</v>
      </c>
      <c r="G189" s="332">
        <v>15.94</v>
      </c>
      <c r="H189" s="332">
        <v>100.6</v>
      </c>
      <c r="I189" s="332">
        <v>379</v>
      </c>
    </row>
    <row r="190" ht="16.15" customHeight="1" spans="1:9">
      <c r="A190" s="293"/>
      <c r="B190" s="345"/>
      <c r="C190" s="332" t="s">
        <v>433</v>
      </c>
      <c r="D190" s="332">
        <v>65</v>
      </c>
      <c r="E190" s="332">
        <v>4.55</v>
      </c>
      <c r="F190" s="332">
        <v>13.65</v>
      </c>
      <c r="G190" s="332">
        <v>34.45</v>
      </c>
      <c r="H190" s="332">
        <v>279.5</v>
      </c>
      <c r="I190" s="332"/>
    </row>
    <row r="191" ht="17.25" customHeight="1" spans="1:10">
      <c r="A191" s="293"/>
      <c r="B191" s="339" t="s">
        <v>419</v>
      </c>
      <c r="C191" s="339"/>
      <c r="D191" s="339">
        <f>D189+D190</f>
        <v>265</v>
      </c>
      <c r="E191" s="339">
        <f t="shared" ref="E191:H191" si="31">E189+E190</f>
        <v>7.71</v>
      </c>
      <c r="F191" s="339">
        <f t="shared" si="31"/>
        <v>16.33</v>
      </c>
      <c r="G191" s="339">
        <f t="shared" si="31"/>
        <v>50.39</v>
      </c>
      <c r="H191" s="339">
        <f t="shared" si="31"/>
        <v>380.1</v>
      </c>
      <c r="I191" s="332"/>
      <c r="J191" s="355">
        <f>H191/H192</f>
        <v>0.285478238011191</v>
      </c>
    </row>
    <row r="192" ht="17.25" customHeight="1" spans="1:9">
      <c r="A192" s="293"/>
      <c r="B192" s="339" t="s">
        <v>126</v>
      </c>
      <c r="C192" s="339"/>
      <c r="D192" s="340">
        <f>D181+D188</f>
        <v>1360</v>
      </c>
      <c r="E192" s="340">
        <f>E181+E188</f>
        <v>39.99</v>
      </c>
      <c r="F192" s="340">
        <f>F181+F188</f>
        <v>46.81</v>
      </c>
      <c r="G192" s="340">
        <f>G181+G188</f>
        <v>166.65</v>
      </c>
      <c r="H192" s="340">
        <f>H181+H188</f>
        <v>1331.45</v>
      </c>
      <c r="I192" s="339"/>
    </row>
    <row r="193" ht="17.25" customHeight="1" spans="1:9">
      <c r="A193" s="293"/>
      <c r="B193" s="295"/>
      <c r="C193" s="295"/>
      <c r="D193" s="295"/>
      <c r="E193" s="295"/>
      <c r="F193" s="295"/>
      <c r="G193" s="295"/>
      <c r="H193" s="295"/>
      <c r="I193" s="295"/>
    </row>
    <row r="194" ht="17.25" customHeight="1" spans="1:9">
      <c r="A194" s="293"/>
      <c r="B194" s="365" t="s">
        <v>438</v>
      </c>
      <c r="C194" s="366"/>
      <c r="D194" s="367"/>
      <c r="E194" s="368">
        <f>(E40+E56+E73+E90+E107+E125+E142+E158+E175+E192)/10</f>
        <v>48.617</v>
      </c>
      <c r="F194" s="368">
        <f>(F40+F56+F73+F90+F107+F125+F142+F158+F175+F192)/10</f>
        <v>54.291</v>
      </c>
      <c r="G194" s="368">
        <f>(G40+G56+G73+G90+G107+G125+G142+G158+G175+G192)/10</f>
        <v>183.852</v>
      </c>
      <c r="H194" s="368">
        <f>(H40+H56+H73+H90+H107+H125+H142+H158+H175+H192)/10</f>
        <v>1458.677</v>
      </c>
      <c r="I194" s="295"/>
    </row>
    <row r="195" ht="17.25" customHeight="1" spans="1:9">
      <c r="A195" s="293"/>
      <c r="B195" s="365" t="s">
        <v>89</v>
      </c>
      <c r="C195" s="366"/>
      <c r="D195" s="367"/>
      <c r="E195" s="368">
        <v>46.2</v>
      </c>
      <c r="F195" s="368">
        <v>47.4</v>
      </c>
      <c r="G195" s="368">
        <v>201</v>
      </c>
      <c r="H195" s="368">
        <v>1410</v>
      </c>
      <c r="I195" s="295"/>
    </row>
    <row r="196" ht="17.25" customHeight="1" spans="1:9">
      <c r="A196" s="293"/>
      <c r="B196" s="365" t="s">
        <v>90</v>
      </c>
      <c r="C196" s="366"/>
      <c r="D196" s="367"/>
      <c r="E196" s="369">
        <f>E194/E195*100</f>
        <v>105.231601731602</v>
      </c>
      <c r="F196" s="369">
        <f t="shared" ref="F196:H196" si="32">F194/F195*100</f>
        <v>114.537974683544</v>
      </c>
      <c r="G196" s="369">
        <f t="shared" si="32"/>
        <v>91.4686567164179</v>
      </c>
      <c r="H196" s="369">
        <f t="shared" si="32"/>
        <v>103.452269503546</v>
      </c>
      <c r="I196" s="295"/>
    </row>
    <row r="197" spans="1:9">
      <c r="A197" s="293"/>
      <c r="B197" s="293"/>
      <c r="C197" s="293"/>
      <c r="D197" s="293"/>
      <c r="E197" s="293"/>
      <c r="F197" s="293"/>
      <c r="G197" s="293"/>
      <c r="H197" s="293"/>
      <c r="I197" s="293"/>
    </row>
    <row r="198" spans="1:9">
      <c r="A198" s="293"/>
      <c r="B198" s="293"/>
      <c r="C198" s="293"/>
      <c r="D198" s="293"/>
      <c r="E198" s="293"/>
      <c r="F198" s="293"/>
      <c r="G198" s="293"/>
      <c r="H198" s="293"/>
      <c r="I198" s="293"/>
    </row>
  </sheetData>
  <mergeCells count="96">
    <mergeCell ref="B13:I13"/>
    <mergeCell ref="B14:I14"/>
    <mergeCell ref="B15:I15"/>
    <mergeCell ref="B16:I16"/>
    <mergeCell ref="B17:I17"/>
    <mergeCell ref="E21:G21"/>
    <mergeCell ref="B23:I23"/>
    <mergeCell ref="B24:I24"/>
    <mergeCell ref="B29:C29"/>
    <mergeCell ref="B36:C36"/>
    <mergeCell ref="B39:C39"/>
    <mergeCell ref="B40:C40"/>
    <mergeCell ref="B41:I41"/>
    <mergeCell ref="B46:C46"/>
    <mergeCell ref="B52:C52"/>
    <mergeCell ref="B55:C55"/>
    <mergeCell ref="B56:C56"/>
    <mergeCell ref="B57:I57"/>
    <mergeCell ref="B62:C62"/>
    <mergeCell ref="B69:C69"/>
    <mergeCell ref="B72:C72"/>
    <mergeCell ref="B73:C73"/>
    <mergeCell ref="B74:I74"/>
    <mergeCell ref="B79:C79"/>
    <mergeCell ref="B86:C86"/>
    <mergeCell ref="B89:C89"/>
    <mergeCell ref="B90:C90"/>
    <mergeCell ref="B91:I91"/>
    <mergeCell ref="B96:C96"/>
    <mergeCell ref="B103:C103"/>
    <mergeCell ref="B106:C106"/>
    <mergeCell ref="B107:C107"/>
    <mergeCell ref="B108:I108"/>
    <mergeCell ref="B109:I109"/>
    <mergeCell ref="B114:C114"/>
    <mergeCell ref="B121:C121"/>
    <mergeCell ref="B124:C124"/>
    <mergeCell ref="B125:C125"/>
    <mergeCell ref="B126:I126"/>
    <mergeCell ref="B131:C131"/>
    <mergeCell ref="B138:C138"/>
    <mergeCell ref="B141:C141"/>
    <mergeCell ref="B142:C142"/>
    <mergeCell ref="B143:I143"/>
    <mergeCell ref="B148:C148"/>
    <mergeCell ref="B154:C154"/>
    <mergeCell ref="B157:C157"/>
    <mergeCell ref="B158:C158"/>
    <mergeCell ref="B159:I159"/>
    <mergeCell ref="B164:C164"/>
    <mergeCell ref="B171:C171"/>
    <mergeCell ref="B174:C174"/>
    <mergeCell ref="B175:C175"/>
    <mergeCell ref="B176:I176"/>
    <mergeCell ref="B181:C181"/>
    <mergeCell ref="B188:C188"/>
    <mergeCell ref="B191:C191"/>
    <mergeCell ref="B192:C192"/>
    <mergeCell ref="B194:D194"/>
    <mergeCell ref="B195:D195"/>
    <mergeCell ref="B196:D196"/>
    <mergeCell ref="B21:B22"/>
    <mergeCell ref="B25:B28"/>
    <mergeCell ref="B30:B35"/>
    <mergeCell ref="B37:B38"/>
    <mergeCell ref="B42:B45"/>
    <mergeCell ref="B47:B51"/>
    <mergeCell ref="B53:B54"/>
    <mergeCell ref="B58:B61"/>
    <mergeCell ref="B63:B68"/>
    <mergeCell ref="B70:B71"/>
    <mergeCell ref="B75:B78"/>
    <mergeCell ref="B80:B85"/>
    <mergeCell ref="B87:B88"/>
    <mergeCell ref="B92:B94"/>
    <mergeCell ref="B97:B102"/>
    <mergeCell ref="B104:B105"/>
    <mergeCell ref="B110:B113"/>
    <mergeCell ref="B115:B120"/>
    <mergeCell ref="B122:B123"/>
    <mergeCell ref="B127:B129"/>
    <mergeCell ref="B132:B137"/>
    <mergeCell ref="B139:B140"/>
    <mergeCell ref="B144:B147"/>
    <mergeCell ref="B149:B153"/>
    <mergeCell ref="B155:B156"/>
    <mergeCell ref="B160:B163"/>
    <mergeCell ref="B165:B170"/>
    <mergeCell ref="B172:B173"/>
    <mergeCell ref="B177:B179"/>
    <mergeCell ref="B182:B187"/>
    <mergeCell ref="B189:B190"/>
    <mergeCell ref="C21:C22"/>
    <mergeCell ref="D21:D22"/>
    <mergeCell ref="H21:H22"/>
    <mergeCell ref="I21:I22"/>
  </mergeCells>
  <pageMargins left="0.708661417322835" right="0.708661417322835" top="0.236220472440945" bottom="0.236220472440945" header="0.31496062992126" footer="0.31496062992126"/>
  <pageSetup paperSize="9" scale="93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196"/>
  <sheetViews>
    <sheetView zoomScale="90" zoomScaleNormal="90" topLeftCell="A166" workbookViewId="0">
      <selection activeCell="K185" sqref="K185"/>
    </sheetView>
  </sheetViews>
  <sheetFormatPr defaultColWidth="9" defaultRowHeight="15"/>
  <cols>
    <col min="1" max="1" width="9.71428571428571" customWidth="1"/>
    <col min="2" max="2" width="26.4285714285714" customWidth="1"/>
    <col min="3" max="3" width="32.8571428571429" customWidth="1"/>
    <col min="4" max="4" width="11.1428571428571" customWidth="1"/>
    <col min="5" max="5" width="11.2857142857143" customWidth="1"/>
    <col min="6" max="6" width="11.5714285714286" customWidth="1"/>
    <col min="7" max="7" width="10.7142857142857" customWidth="1"/>
    <col min="8" max="8" width="15.7142857142857" customWidth="1"/>
    <col min="9" max="9" width="10.7142857142857" customWidth="1"/>
  </cols>
  <sheetData>
    <row r="2" spans="2:9">
      <c r="B2" s="312" t="s">
        <v>93</v>
      </c>
      <c r="C2" s="313"/>
      <c r="D2" s="313"/>
      <c r="E2" s="313" t="s">
        <v>94</v>
      </c>
      <c r="F2" s="313"/>
      <c r="G2" s="314"/>
      <c r="H2" s="312"/>
      <c r="I2" s="312"/>
    </row>
    <row r="3" spans="2:9">
      <c r="B3" s="312" t="s">
        <v>95</v>
      </c>
      <c r="C3" s="313"/>
      <c r="D3" s="313"/>
      <c r="E3" s="313" t="s">
        <v>96</v>
      </c>
      <c r="F3" s="313"/>
      <c r="G3" s="314"/>
      <c r="H3" s="312"/>
      <c r="I3" s="312"/>
    </row>
    <row r="4" spans="2:9">
      <c r="B4" s="312" t="s">
        <v>97</v>
      </c>
      <c r="C4" s="313"/>
      <c r="D4" s="313"/>
      <c r="E4" s="313" t="s">
        <v>98</v>
      </c>
      <c r="F4" s="313"/>
      <c r="G4" s="314"/>
      <c r="H4" s="312"/>
      <c r="I4" s="312"/>
    </row>
    <row r="5" spans="2:9">
      <c r="B5" s="312" t="s">
        <v>99</v>
      </c>
      <c r="C5" s="313"/>
      <c r="D5" s="313"/>
      <c r="E5" s="313"/>
      <c r="F5" s="313"/>
      <c r="G5" s="313"/>
      <c r="H5" s="313"/>
      <c r="I5" s="313"/>
    </row>
    <row r="6" spans="2:9">
      <c r="B6" s="312"/>
      <c r="C6" s="313"/>
      <c r="D6" s="313"/>
      <c r="E6" s="313"/>
      <c r="F6" s="313"/>
      <c r="G6" s="313"/>
      <c r="H6" s="313"/>
      <c r="I6" s="313"/>
    </row>
    <row r="7" spans="2:9">
      <c r="B7" s="312"/>
      <c r="C7" s="313"/>
      <c r="D7" s="313"/>
      <c r="E7" s="313"/>
      <c r="F7" s="313"/>
      <c r="G7" s="313"/>
      <c r="H7" s="313"/>
      <c r="I7" s="313"/>
    </row>
    <row r="8" spans="2:9">
      <c r="B8" s="315" t="s">
        <v>439</v>
      </c>
      <c r="C8" s="316" t="s">
        <v>101</v>
      </c>
      <c r="D8" s="317"/>
      <c r="E8" s="315" t="s">
        <v>440</v>
      </c>
      <c r="F8" s="314"/>
      <c r="G8" s="314"/>
      <c r="H8" s="315"/>
      <c r="I8" s="316" t="s">
        <v>411</v>
      </c>
    </row>
    <row r="9" spans="2:9">
      <c r="B9" s="313"/>
      <c r="C9" s="313"/>
      <c r="D9" s="313"/>
      <c r="E9" s="313"/>
      <c r="F9" s="313"/>
      <c r="G9" s="313"/>
      <c r="H9" s="313"/>
      <c r="I9" s="313"/>
    </row>
    <row r="10" spans="2:9">
      <c r="B10" s="313"/>
      <c r="C10" s="313"/>
      <c r="D10" s="313"/>
      <c r="E10" s="313"/>
      <c r="F10" s="313"/>
      <c r="G10" s="313"/>
      <c r="H10" s="313"/>
      <c r="I10" s="313"/>
    </row>
    <row r="11" spans="2:9">
      <c r="B11" s="314"/>
      <c r="C11" s="314"/>
      <c r="D11" s="314"/>
      <c r="E11" s="314"/>
      <c r="F11" s="314"/>
      <c r="G11" s="314"/>
      <c r="H11" s="314"/>
      <c r="I11" s="314"/>
    </row>
    <row r="12" spans="2:9">
      <c r="B12" s="314"/>
      <c r="C12" s="314"/>
      <c r="D12" s="314"/>
      <c r="E12" s="314"/>
      <c r="F12" s="314"/>
      <c r="G12" s="314"/>
      <c r="H12" s="314"/>
      <c r="I12" s="314"/>
    </row>
    <row r="13" ht="20.25" spans="2:12">
      <c r="B13" s="318" t="s">
        <v>104</v>
      </c>
      <c r="C13" s="318"/>
      <c r="D13" s="318"/>
      <c r="E13" s="318"/>
      <c r="F13" s="318"/>
      <c r="G13" s="318"/>
      <c r="H13" s="318"/>
      <c r="I13" s="318"/>
      <c r="J13" s="424"/>
      <c r="K13" s="424"/>
      <c r="L13" s="424"/>
    </row>
    <row r="14" ht="15.75" spans="2:12">
      <c r="B14" s="319" t="s">
        <v>105</v>
      </c>
      <c r="C14" s="319"/>
      <c r="D14" s="319"/>
      <c r="E14" s="319"/>
      <c r="F14" s="319"/>
      <c r="G14" s="319"/>
      <c r="H14" s="319"/>
      <c r="I14" s="319"/>
      <c r="J14" s="425"/>
      <c r="K14" s="425"/>
      <c r="L14" s="425"/>
    </row>
    <row r="15" ht="15.75" spans="2:12">
      <c r="B15" s="319" t="s">
        <v>106</v>
      </c>
      <c r="C15" s="319"/>
      <c r="D15" s="319"/>
      <c r="E15" s="319"/>
      <c r="F15" s="319"/>
      <c r="G15" s="319"/>
      <c r="H15" s="319"/>
      <c r="I15" s="319"/>
      <c r="J15" s="425"/>
      <c r="K15" s="425"/>
      <c r="L15" s="425"/>
    </row>
    <row r="16" ht="15.75" spans="2:12">
      <c r="B16" s="319" t="s">
        <v>412</v>
      </c>
      <c r="C16" s="319"/>
      <c r="D16" s="319"/>
      <c r="E16" s="319"/>
      <c r="F16" s="319"/>
      <c r="G16" s="319"/>
      <c r="H16" s="319"/>
      <c r="I16" s="319"/>
      <c r="J16" s="425"/>
      <c r="K16" s="425"/>
      <c r="L16" s="425"/>
    </row>
    <row r="17" ht="15.75" spans="2:12">
      <c r="B17" s="319" t="s">
        <v>441</v>
      </c>
      <c r="C17" s="319"/>
      <c r="D17" s="319"/>
      <c r="E17" s="319"/>
      <c r="F17" s="319"/>
      <c r="G17" s="319"/>
      <c r="H17" s="319"/>
      <c r="I17" s="319"/>
      <c r="J17" s="425"/>
      <c r="K17" s="425"/>
      <c r="L17" s="425"/>
    </row>
    <row r="18" spans="2:9">
      <c r="B18" s="320"/>
      <c r="C18" s="320"/>
      <c r="D18" s="320"/>
      <c r="E18" s="320"/>
      <c r="F18" s="320"/>
      <c r="G18" s="320"/>
      <c r="H18" s="320"/>
      <c r="I18" s="320"/>
    </row>
    <row r="19" spans="2:9">
      <c r="B19" s="320"/>
      <c r="C19" s="320"/>
      <c r="D19" s="320"/>
      <c r="E19" s="320"/>
      <c r="F19" s="320"/>
      <c r="G19" s="320"/>
      <c r="H19" s="320"/>
      <c r="I19" s="320"/>
    </row>
    <row r="21" customHeight="1" spans="1:9">
      <c r="A21" s="293"/>
      <c r="B21" s="370" t="s">
        <v>110</v>
      </c>
      <c r="C21" s="370" t="s">
        <v>4</v>
      </c>
      <c r="D21" s="370" t="s">
        <v>111</v>
      </c>
      <c r="E21" s="371" t="s">
        <v>112</v>
      </c>
      <c r="F21" s="372"/>
      <c r="G21" s="373"/>
      <c r="H21" s="370" t="s">
        <v>113</v>
      </c>
      <c r="I21" s="370" t="s">
        <v>114</v>
      </c>
    </row>
    <row r="22" ht="12.75" customHeight="1" spans="1:9">
      <c r="A22" s="293"/>
      <c r="B22" s="374"/>
      <c r="C22" s="374"/>
      <c r="D22" s="374"/>
      <c r="E22" s="375" t="s">
        <v>115</v>
      </c>
      <c r="F22" s="375" t="s">
        <v>116</v>
      </c>
      <c r="G22" s="375" t="s">
        <v>117</v>
      </c>
      <c r="H22" s="374"/>
      <c r="I22" s="374"/>
    </row>
    <row r="23" spans="1:9">
      <c r="A23" s="293"/>
      <c r="B23" s="376" t="s">
        <v>118</v>
      </c>
      <c r="C23" s="377"/>
      <c r="D23" s="377"/>
      <c r="E23" s="377"/>
      <c r="F23" s="377"/>
      <c r="G23" s="377"/>
      <c r="H23" s="377"/>
      <c r="I23" s="402"/>
    </row>
    <row r="24" spans="1:9">
      <c r="A24" s="293"/>
      <c r="B24" s="417" t="s">
        <v>1</v>
      </c>
      <c r="C24" s="418"/>
      <c r="D24" s="418"/>
      <c r="E24" s="418"/>
      <c r="F24" s="418"/>
      <c r="G24" s="418"/>
      <c r="H24" s="418"/>
      <c r="I24" s="419"/>
    </row>
    <row r="25" ht="17.25" customHeight="1" spans="1:9">
      <c r="A25" s="293"/>
      <c r="B25" s="378" t="s">
        <v>2</v>
      </c>
      <c r="C25" s="379" t="s">
        <v>37</v>
      </c>
      <c r="D25" s="380">
        <v>200</v>
      </c>
      <c r="E25" s="380">
        <v>17.24</v>
      </c>
      <c r="F25" s="380">
        <v>26.76</v>
      </c>
      <c r="G25" s="380">
        <v>4.62</v>
      </c>
      <c r="H25" s="380">
        <v>326.16</v>
      </c>
      <c r="I25" s="380">
        <v>301</v>
      </c>
    </row>
    <row r="26" ht="17.25" customHeight="1" spans="1:9">
      <c r="A26" s="293"/>
      <c r="B26" s="381"/>
      <c r="C26" s="379" t="s">
        <v>51</v>
      </c>
      <c r="D26" s="380">
        <v>60</v>
      </c>
      <c r="E26" s="382">
        <v>4.56</v>
      </c>
      <c r="F26" s="382">
        <v>0.48</v>
      </c>
      <c r="G26" s="382">
        <v>29.52</v>
      </c>
      <c r="H26" s="382">
        <v>141</v>
      </c>
      <c r="I26" s="332">
        <v>108</v>
      </c>
    </row>
    <row r="27" ht="17.25" customHeight="1" spans="1:9">
      <c r="A27" s="293"/>
      <c r="B27" s="381"/>
      <c r="C27" s="379" t="s">
        <v>23</v>
      </c>
      <c r="D27" s="380">
        <v>200</v>
      </c>
      <c r="E27" s="383">
        <v>0.1</v>
      </c>
      <c r="F27" s="383">
        <v>0</v>
      </c>
      <c r="G27" s="383">
        <v>15.2</v>
      </c>
      <c r="H27" s="383">
        <v>61</v>
      </c>
      <c r="I27" s="380">
        <v>494</v>
      </c>
    </row>
    <row r="28" ht="17.25" customHeight="1" spans="1:9">
      <c r="A28" s="293"/>
      <c r="B28" s="384"/>
      <c r="C28" s="385" t="s">
        <v>414</v>
      </c>
      <c r="D28" s="383">
        <v>160</v>
      </c>
      <c r="E28" s="386">
        <v>0.99</v>
      </c>
      <c r="F28" s="386">
        <v>0.22</v>
      </c>
      <c r="G28" s="386">
        <v>8.91</v>
      </c>
      <c r="H28" s="386">
        <v>47.3</v>
      </c>
      <c r="I28" s="380">
        <v>112</v>
      </c>
    </row>
    <row r="29" ht="17.25" customHeight="1" spans="1:10">
      <c r="A29" s="293"/>
      <c r="B29" s="387" t="s">
        <v>119</v>
      </c>
      <c r="C29" s="387"/>
      <c r="D29" s="388">
        <f>D25+D26+D27+D28</f>
        <v>620</v>
      </c>
      <c r="E29" s="388">
        <f t="shared" ref="E29:H29" si="0">E25+E26+E27+E28</f>
        <v>22.89</v>
      </c>
      <c r="F29" s="388">
        <f t="shared" si="0"/>
        <v>27.46</v>
      </c>
      <c r="G29" s="388">
        <f t="shared" si="0"/>
        <v>58.25</v>
      </c>
      <c r="H29" s="388">
        <f t="shared" si="0"/>
        <v>575.46</v>
      </c>
      <c r="I29" s="387"/>
      <c r="J29" s="355">
        <f>H29/H40</f>
        <v>0.295765961164849</v>
      </c>
    </row>
    <row r="30" ht="17.25" customHeight="1" spans="1:9">
      <c r="A30" s="293"/>
      <c r="B30" s="389" t="s">
        <v>25</v>
      </c>
      <c r="C30" s="390" t="s">
        <v>120</v>
      </c>
      <c r="D30" s="380">
        <v>100</v>
      </c>
      <c r="E30" s="380">
        <v>0.9</v>
      </c>
      <c r="F30" s="380">
        <v>5.1</v>
      </c>
      <c r="G30" s="380">
        <v>3.6</v>
      </c>
      <c r="H30" s="391">
        <v>64</v>
      </c>
      <c r="I30" s="383">
        <v>31</v>
      </c>
    </row>
    <row r="31" ht="27.6" customHeight="1" spans="1:9">
      <c r="A31" s="293"/>
      <c r="B31" s="392"/>
      <c r="C31" s="385" t="s">
        <v>415</v>
      </c>
      <c r="D31" s="383">
        <v>250</v>
      </c>
      <c r="E31" s="383">
        <v>2.7</v>
      </c>
      <c r="F31" s="383">
        <v>2.85</v>
      </c>
      <c r="G31" s="383">
        <v>17.45</v>
      </c>
      <c r="H31" s="382">
        <v>118.25</v>
      </c>
      <c r="I31" s="383">
        <v>103</v>
      </c>
    </row>
    <row r="32" ht="17.25" customHeight="1" spans="1:9">
      <c r="A32" s="293"/>
      <c r="B32" s="392"/>
      <c r="C32" s="385" t="s">
        <v>49</v>
      </c>
      <c r="D32" s="383">
        <v>200</v>
      </c>
      <c r="E32" s="383">
        <v>11.4</v>
      </c>
      <c r="F32" s="383">
        <v>10.46</v>
      </c>
      <c r="G32" s="383">
        <v>49.44</v>
      </c>
      <c r="H32" s="383">
        <v>337.4</v>
      </c>
      <c r="I32" s="383">
        <v>237</v>
      </c>
    </row>
    <row r="33" ht="17.25" customHeight="1" spans="1:9">
      <c r="A33" s="293"/>
      <c r="B33" s="392"/>
      <c r="C33" s="385" t="s">
        <v>122</v>
      </c>
      <c r="D33" s="383">
        <v>100</v>
      </c>
      <c r="E33" s="383">
        <v>15.55</v>
      </c>
      <c r="F33" s="383">
        <v>11.55</v>
      </c>
      <c r="G33" s="383">
        <v>15.7</v>
      </c>
      <c r="H33" s="383">
        <v>228.75</v>
      </c>
      <c r="I33" s="383">
        <v>282</v>
      </c>
    </row>
    <row r="34" ht="17.25" customHeight="1" spans="1:9">
      <c r="A34" s="293"/>
      <c r="B34" s="392"/>
      <c r="C34" s="385" t="s">
        <v>54</v>
      </c>
      <c r="D34" s="380">
        <v>200</v>
      </c>
      <c r="E34" s="380">
        <v>1</v>
      </c>
      <c r="F34" s="380">
        <v>0.2</v>
      </c>
      <c r="G34" s="380">
        <v>0.2</v>
      </c>
      <c r="H34" s="391">
        <v>92</v>
      </c>
      <c r="I34" s="383">
        <v>518</v>
      </c>
    </row>
    <row r="35" ht="17.25" customHeight="1" spans="1:9">
      <c r="A35" s="293"/>
      <c r="B35" s="392"/>
      <c r="C35" s="385" t="s">
        <v>123</v>
      </c>
      <c r="D35" s="383">
        <v>60</v>
      </c>
      <c r="E35" s="382">
        <v>4.2</v>
      </c>
      <c r="F35" s="382">
        <v>0.66</v>
      </c>
      <c r="G35" s="382">
        <v>24.18</v>
      </c>
      <c r="H35" s="382">
        <v>115.8</v>
      </c>
      <c r="I35" s="332">
        <v>516</v>
      </c>
    </row>
    <row r="36" ht="17.25" customHeight="1" spans="1:10">
      <c r="A36" s="293"/>
      <c r="B36" s="387" t="s">
        <v>125</v>
      </c>
      <c r="C36" s="387"/>
      <c r="D36" s="388">
        <f>D30+D31+D32+D33+D34+D35</f>
        <v>910</v>
      </c>
      <c r="E36" s="388">
        <f t="shared" ref="E36:H36" si="1">E30+E31+E32+E33+E34+E35</f>
        <v>35.75</v>
      </c>
      <c r="F36" s="388">
        <f t="shared" si="1"/>
        <v>30.82</v>
      </c>
      <c r="G36" s="388">
        <f t="shared" si="1"/>
        <v>110.57</v>
      </c>
      <c r="H36" s="388">
        <f t="shared" si="1"/>
        <v>956.2</v>
      </c>
      <c r="I36" s="391"/>
      <c r="J36" s="355">
        <f>H36/H40</f>
        <v>0.49145277181008</v>
      </c>
    </row>
    <row r="37" ht="17.25" customHeight="1" spans="1:9">
      <c r="A37" s="293"/>
      <c r="B37" s="430" t="s">
        <v>416</v>
      </c>
      <c r="C37" s="431" t="s">
        <v>417</v>
      </c>
      <c r="D37" s="431">
        <v>200</v>
      </c>
      <c r="E37" s="431">
        <v>5.7</v>
      </c>
      <c r="F37" s="431">
        <v>6.3</v>
      </c>
      <c r="G37" s="431">
        <v>7.8</v>
      </c>
      <c r="H37" s="431">
        <v>114</v>
      </c>
      <c r="I37" s="431">
        <v>280</v>
      </c>
    </row>
    <row r="38" ht="17.25" customHeight="1" spans="1:9">
      <c r="A38" s="293"/>
      <c r="B38" s="432"/>
      <c r="C38" s="431" t="s">
        <v>442</v>
      </c>
      <c r="D38" s="431">
        <v>100</v>
      </c>
      <c r="E38" s="431">
        <v>7</v>
      </c>
      <c r="F38" s="431">
        <v>5</v>
      </c>
      <c r="G38" s="431">
        <v>58</v>
      </c>
      <c r="H38" s="431">
        <v>300</v>
      </c>
      <c r="I38" s="431"/>
    </row>
    <row r="39" ht="17.25" customHeight="1" spans="1:10">
      <c r="A39" s="293"/>
      <c r="B39" s="387" t="s">
        <v>419</v>
      </c>
      <c r="C39" s="387"/>
      <c r="D39" s="387">
        <f>D37+D38</f>
        <v>300</v>
      </c>
      <c r="E39" s="387">
        <f t="shared" ref="E39:H39" si="2">E37+E38</f>
        <v>12.7</v>
      </c>
      <c r="F39" s="387">
        <f t="shared" si="2"/>
        <v>11.3</v>
      </c>
      <c r="G39" s="387">
        <f t="shared" si="2"/>
        <v>65.8</v>
      </c>
      <c r="H39" s="387">
        <f t="shared" si="2"/>
        <v>414</v>
      </c>
      <c r="I39" s="380"/>
      <c r="J39" s="355">
        <f>H39/H40</f>
        <v>0.212781267025071</v>
      </c>
    </row>
    <row r="40" ht="17.25" customHeight="1" spans="1:9">
      <c r="A40" s="293"/>
      <c r="B40" s="387" t="s">
        <v>126</v>
      </c>
      <c r="C40" s="387"/>
      <c r="D40" s="388">
        <f>D29+D36+D39</f>
        <v>1830</v>
      </c>
      <c r="E40" s="388">
        <f t="shared" ref="E40:H40" si="3">E29+E36+E39</f>
        <v>71.34</v>
      </c>
      <c r="F40" s="388">
        <f t="shared" si="3"/>
        <v>69.58</v>
      </c>
      <c r="G40" s="388">
        <f t="shared" si="3"/>
        <v>234.62</v>
      </c>
      <c r="H40" s="388">
        <f t="shared" si="3"/>
        <v>1945.66</v>
      </c>
      <c r="I40" s="388"/>
    </row>
    <row r="41" ht="17.25" customHeight="1" spans="1:9">
      <c r="A41" s="293"/>
      <c r="B41" s="417" t="s">
        <v>36</v>
      </c>
      <c r="C41" s="418"/>
      <c r="D41" s="418"/>
      <c r="E41" s="418"/>
      <c r="F41" s="418"/>
      <c r="G41" s="418"/>
      <c r="H41" s="418"/>
      <c r="I41" s="419"/>
    </row>
    <row r="42" ht="17.25" customHeight="1" spans="1:9">
      <c r="A42" s="293"/>
      <c r="B42" s="393" t="s">
        <v>2</v>
      </c>
      <c r="C42" s="379" t="s">
        <v>145</v>
      </c>
      <c r="D42" s="380" t="s">
        <v>420</v>
      </c>
      <c r="E42" s="380">
        <v>32</v>
      </c>
      <c r="F42" s="380">
        <v>33.6</v>
      </c>
      <c r="G42" s="380">
        <v>31.86</v>
      </c>
      <c r="H42" s="380">
        <v>566.66</v>
      </c>
      <c r="I42" s="380">
        <v>313</v>
      </c>
    </row>
    <row r="43" ht="17.25" customHeight="1" spans="1:9">
      <c r="A43" s="293"/>
      <c r="B43" s="394"/>
      <c r="C43" s="379" t="s">
        <v>129</v>
      </c>
      <c r="D43" s="380">
        <v>50</v>
      </c>
      <c r="E43" s="380">
        <v>3</v>
      </c>
      <c r="F43" s="380">
        <v>10.75</v>
      </c>
      <c r="G43" s="380">
        <v>18.25</v>
      </c>
      <c r="H43" s="380">
        <v>182.5</v>
      </c>
      <c r="I43" s="380">
        <v>1</v>
      </c>
    </row>
    <row r="44" ht="17.25" customHeight="1" spans="1:9">
      <c r="A44" s="293"/>
      <c r="B44" s="394"/>
      <c r="C44" s="395" t="s">
        <v>45</v>
      </c>
      <c r="D44" s="396">
        <v>200</v>
      </c>
      <c r="E44" s="395">
        <v>3.6</v>
      </c>
      <c r="F44" s="395">
        <v>3.3</v>
      </c>
      <c r="G44" s="395">
        <v>25</v>
      </c>
      <c r="H44" s="397">
        <v>144</v>
      </c>
      <c r="I44" s="380">
        <v>496</v>
      </c>
    </row>
    <row r="45" ht="17.25" hidden="1" customHeight="1" spans="1:9">
      <c r="A45" s="293"/>
      <c r="B45" s="398"/>
      <c r="C45" s="385" t="s">
        <v>282</v>
      </c>
      <c r="D45" s="383">
        <v>143</v>
      </c>
      <c r="E45" s="386">
        <v>1.5</v>
      </c>
      <c r="F45" s="386">
        <v>0.5</v>
      </c>
      <c r="G45" s="386">
        <v>21</v>
      </c>
      <c r="H45" s="386">
        <v>96</v>
      </c>
      <c r="I45" s="380">
        <v>112</v>
      </c>
    </row>
    <row r="46" ht="17.25" customHeight="1" spans="1:10">
      <c r="A46" s="293"/>
      <c r="B46" s="387" t="s">
        <v>119</v>
      </c>
      <c r="C46" s="387"/>
      <c r="D46" s="388">
        <f>226+D43+D44</f>
        <v>476</v>
      </c>
      <c r="E46" s="387">
        <f>E42+E43+E44</f>
        <v>38.6</v>
      </c>
      <c r="F46" s="387">
        <f t="shared" ref="F46:H46" si="4">F42+F43+F44</f>
        <v>47.65</v>
      </c>
      <c r="G46" s="387">
        <f t="shared" si="4"/>
        <v>75.11</v>
      </c>
      <c r="H46" s="387">
        <f t="shared" si="4"/>
        <v>893.16</v>
      </c>
      <c r="I46" s="380"/>
      <c r="J46" s="355">
        <f>H46/H56</f>
        <v>0.448837653396585</v>
      </c>
    </row>
    <row r="47" ht="17.25" customHeight="1" spans="1:9">
      <c r="A47" s="293"/>
      <c r="B47" s="389" t="s">
        <v>25</v>
      </c>
      <c r="C47" s="399" t="s">
        <v>421</v>
      </c>
      <c r="D47" s="383">
        <v>100</v>
      </c>
      <c r="E47" s="383">
        <v>1.1</v>
      </c>
      <c r="F47" s="383">
        <v>0.2</v>
      </c>
      <c r="G47" s="383">
        <v>3.8</v>
      </c>
      <c r="H47" s="382">
        <v>22</v>
      </c>
      <c r="I47" s="383">
        <v>71</v>
      </c>
    </row>
    <row r="48" ht="17.25" customHeight="1" spans="1:9">
      <c r="A48" s="293"/>
      <c r="B48" s="392"/>
      <c r="C48" s="385" t="s">
        <v>131</v>
      </c>
      <c r="D48" s="383">
        <v>250</v>
      </c>
      <c r="E48" s="383">
        <v>1.75</v>
      </c>
      <c r="F48" s="383">
        <v>4.98</v>
      </c>
      <c r="G48" s="383">
        <v>7.78</v>
      </c>
      <c r="H48" s="383">
        <v>83</v>
      </c>
      <c r="I48" s="383">
        <v>142</v>
      </c>
    </row>
    <row r="49" ht="17.25" customHeight="1" spans="1:9">
      <c r="A49" s="293"/>
      <c r="B49" s="392"/>
      <c r="C49" s="385" t="s">
        <v>422</v>
      </c>
      <c r="D49" s="380">
        <v>200</v>
      </c>
      <c r="E49" s="380">
        <v>19</v>
      </c>
      <c r="F49" s="380">
        <v>23.78</v>
      </c>
      <c r="G49" s="380">
        <v>31.56</v>
      </c>
      <c r="H49" s="391">
        <v>418.88</v>
      </c>
      <c r="I49" s="383">
        <v>131</v>
      </c>
    </row>
    <row r="50" ht="25.15" customHeight="1" spans="1:9">
      <c r="A50" s="293"/>
      <c r="B50" s="392"/>
      <c r="C50" s="400" t="s">
        <v>423</v>
      </c>
      <c r="D50" s="380">
        <v>200</v>
      </c>
      <c r="E50" s="380">
        <v>0.2</v>
      </c>
      <c r="F50" s="380">
        <v>0</v>
      </c>
      <c r="G50" s="380">
        <v>19.8</v>
      </c>
      <c r="H50" s="380">
        <v>77</v>
      </c>
      <c r="I50" s="380">
        <v>296</v>
      </c>
    </row>
    <row r="51" ht="17.25" customHeight="1" spans="1:9">
      <c r="A51" s="293"/>
      <c r="B51" s="392"/>
      <c r="C51" s="385" t="s">
        <v>123</v>
      </c>
      <c r="D51" s="383">
        <v>60</v>
      </c>
      <c r="E51" s="382">
        <v>4.2</v>
      </c>
      <c r="F51" s="382">
        <v>0.66</v>
      </c>
      <c r="G51" s="382">
        <v>24.18</v>
      </c>
      <c r="H51" s="382">
        <v>115.8</v>
      </c>
      <c r="I51" s="380">
        <v>516</v>
      </c>
    </row>
    <row r="52" ht="17.25" customHeight="1" spans="1:11">
      <c r="A52" s="293"/>
      <c r="B52" s="387" t="s">
        <v>125</v>
      </c>
      <c r="C52" s="387"/>
      <c r="D52" s="388">
        <f>D47+D48+D49+D50+D51</f>
        <v>810</v>
      </c>
      <c r="E52" s="388">
        <f t="shared" ref="E52:H52" si="5">E47+E48+E49+E50+E51</f>
        <v>26.25</v>
      </c>
      <c r="F52" s="388">
        <f t="shared" si="5"/>
        <v>29.62</v>
      </c>
      <c r="G52" s="388">
        <f t="shared" si="5"/>
        <v>87.12</v>
      </c>
      <c r="H52" s="388">
        <f t="shared" si="5"/>
        <v>716.68</v>
      </c>
      <c r="I52" s="380">
        <v>516</v>
      </c>
      <c r="J52" s="356">
        <f>H52/H56</f>
        <v>0.360151562358664</v>
      </c>
      <c r="K52">
        <v>4</v>
      </c>
    </row>
    <row r="53" ht="17.25" customHeight="1" spans="1:9">
      <c r="A53" s="293"/>
      <c r="B53" s="430" t="s">
        <v>416</v>
      </c>
      <c r="C53" s="433" t="s">
        <v>424</v>
      </c>
      <c r="D53" s="431">
        <v>200</v>
      </c>
      <c r="E53" s="431">
        <v>3.16</v>
      </c>
      <c r="F53" s="431">
        <v>2.68</v>
      </c>
      <c r="G53" s="431">
        <v>15.94</v>
      </c>
      <c r="H53" s="431">
        <v>100.6</v>
      </c>
      <c r="I53" s="431">
        <v>379</v>
      </c>
    </row>
    <row r="54" ht="17.25" customHeight="1" spans="1:9">
      <c r="A54" s="293"/>
      <c r="B54" s="432"/>
      <c r="C54" s="431" t="s">
        <v>418</v>
      </c>
      <c r="D54" s="431">
        <v>65</v>
      </c>
      <c r="E54" s="431">
        <v>4.55</v>
      </c>
      <c r="F54" s="431">
        <v>13.65</v>
      </c>
      <c r="G54" s="431">
        <v>34.45</v>
      </c>
      <c r="H54" s="431">
        <v>279.5</v>
      </c>
      <c r="I54" s="431"/>
    </row>
    <row r="55" ht="17.25" customHeight="1" spans="1:11">
      <c r="A55" s="293"/>
      <c r="B55" s="387" t="s">
        <v>419</v>
      </c>
      <c r="C55" s="387"/>
      <c r="D55" s="387">
        <f>D53+D54</f>
        <v>265</v>
      </c>
      <c r="E55" s="387">
        <f t="shared" ref="E55:H55" si="6">E53+E54</f>
        <v>7.71</v>
      </c>
      <c r="F55" s="387">
        <f t="shared" si="6"/>
        <v>16.33</v>
      </c>
      <c r="G55" s="387">
        <f t="shared" si="6"/>
        <v>50.39</v>
      </c>
      <c r="H55" s="387">
        <f t="shared" si="6"/>
        <v>380.1</v>
      </c>
      <c r="I55" s="380"/>
      <c r="J55" s="356">
        <f>H55/H56</f>
        <v>0.191010784244751</v>
      </c>
      <c r="K55">
        <v>1</v>
      </c>
    </row>
    <row r="56" ht="17.25" customHeight="1" spans="1:9">
      <c r="A56" s="293"/>
      <c r="B56" s="387" t="s">
        <v>126</v>
      </c>
      <c r="C56" s="387"/>
      <c r="D56" s="388">
        <f>D46+D52+D55</f>
        <v>1551</v>
      </c>
      <c r="E56" s="388">
        <f t="shared" ref="E56:H56" si="7">E46+E52+E55</f>
        <v>72.56</v>
      </c>
      <c r="F56" s="388">
        <f t="shared" si="7"/>
        <v>93.6</v>
      </c>
      <c r="G56" s="388">
        <f t="shared" si="7"/>
        <v>212.62</v>
      </c>
      <c r="H56" s="388">
        <f t="shared" si="7"/>
        <v>1989.94</v>
      </c>
      <c r="I56" s="387"/>
    </row>
    <row r="57" ht="17.25" customHeight="1" spans="1:9">
      <c r="A57" s="293"/>
      <c r="B57" s="417" t="s">
        <v>47</v>
      </c>
      <c r="C57" s="418"/>
      <c r="D57" s="418"/>
      <c r="E57" s="418"/>
      <c r="F57" s="418"/>
      <c r="G57" s="418"/>
      <c r="H57" s="418"/>
      <c r="I57" s="419"/>
    </row>
    <row r="58" ht="28.15" customHeight="1" spans="1:9">
      <c r="A58" s="293"/>
      <c r="B58" s="389" t="s">
        <v>2</v>
      </c>
      <c r="C58" s="385" t="s">
        <v>426</v>
      </c>
      <c r="D58" s="383">
        <v>200</v>
      </c>
      <c r="E58" s="383">
        <v>5.7</v>
      </c>
      <c r="F58" s="383">
        <v>5.26</v>
      </c>
      <c r="G58" s="383">
        <v>18.98</v>
      </c>
      <c r="H58" s="383">
        <v>146</v>
      </c>
      <c r="I58" s="380">
        <v>165</v>
      </c>
    </row>
    <row r="59" ht="15.6" customHeight="1" spans="1:9">
      <c r="A59" s="293"/>
      <c r="B59" s="392"/>
      <c r="C59" s="379" t="s">
        <v>22</v>
      </c>
      <c r="D59" s="380">
        <v>50</v>
      </c>
      <c r="E59" s="380">
        <v>6.25</v>
      </c>
      <c r="F59" s="380">
        <v>3.75</v>
      </c>
      <c r="G59" s="380">
        <v>18.13</v>
      </c>
      <c r="H59" s="380">
        <v>133.75</v>
      </c>
      <c r="I59" s="380">
        <v>3</v>
      </c>
    </row>
    <row r="60" ht="15.75" customHeight="1" spans="1:9">
      <c r="A60" s="293"/>
      <c r="B60" s="392"/>
      <c r="C60" s="380" t="s">
        <v>427</v>
      </c>
      <c r="D60" s="383">
        <v>200</v>
      </c>
      <c r="E60" s="383">
        <v>0.1</v>
      </c>
      <c r="F60" s="383">
        <v>0.04</v>
      </c>
      <c r="G60" s="383">
        <v>9.9</v>
      </c>
      <c r="H60" s="382">
        <v>35</v>
      </c>
      <c r="I60" s="380">
        <v>268</v>
      </c>
    </row>
    <row r="61" ht="15.75" customHeight="1" spans="1:9">
      <c r="A61" s="293"/>
      <c r="B61" s="401"/>
      <c r="C61" s="385" t="s">
        <v>282</v>
      </c>
      <c r="D61" s="383">
        <v>160</v>
      </c>
      <c r="E61" s="386">
        <v>1.65</v>
      </c>
      <c r="F61" s="386">
        <v>0.55</v>
      </c>
      <c r="G61" s="386">
        <v>23.1</v>
      </c>
      <c r="H61" s="386">
        <v>105.6</v>
      </c>
      <c r="I61" s="380">
        <v>112</v>
      </c>
    </row>
    <row r="62" ht="17.25" customHeight="1" spans="1:10">
      <c r="A62" s="293"/>
      <c r="B62" s="387" t="s">
        <v>119</v>
      </c>
      <c r="C62" s="387"/>
      <c r="D62" s="388">
        <f>D58+D59+D60+D61</f>
        <v>610</v>
      </c>
      <c r="E62" s="388">
        <f t="shared" ref="E62:H62" si="8">E58+E59+E60+E61</f>
        <v>13.7</v>
      </c>
      <c r="F62" s="388">
        <f t="shared" si="8"/>
        <v>9.6</v>
      </c>
      <c r="G62" s="388">
        <f t="shared" si="8"/>
        <v>70.11</v>
      </c>
      <c r="H62" s="388">
        <f t="shared" si="8"/>
        <v>420.35</v>
      </c>
      <c r="I62" s="380"/>
      <c r="J62" s="355">
        <f>H62/H73</f>
        <v>0.311358838561535</v>
      </c>
    </row>
    <row r="63" ht="17.25" customHeight="1" spans="1:9">
      <c r="A63" s="293"/>
      <c r="B63" s="389" t="s">
        <v>25</v>
      </c>
      <c r="C63" s="390" t="s">
        <v>428</v>
      </c>
      <c r="D63" s="380">
        <v>100</v>
      </c>
      <c r="E63" s="380">
        <v>0.7</v>
      </c>
      <c r="F63" s="380">
        <v>0.1</v>
      </c>
      <c r="G63" s="380">
        <v>1.9</v>
      </c>
      <c r="H63" s="391">
        <v>12</v>
      </c>
      <c r="I63" s="383">
        <v>71</v>
      </c>
    </row>
    <row r="64" ht="28.15" customHeight="1" spans="1:9">
      <c r="A64" s="293"/>
      <c r="B64" s="392"/>
      <c r="C64" s="385" t="s">
        <v>429</v>
      </c>
      <c r="D64" s="383">
        <v>250</v>
      </c>
      <c r="E64" s="382">
        <v>2.68</v>
      </c>
      <c r="F64" s="382">
        <v>2.5</v>
      </c>
      <c r="G64" s="382">
        <v>19.33</v>
      </c>
      <c r="H64" s="382">
        <v>112.5</v>
      </c>
      <c r="I64" s="383">
        <v>61</v>
      </c>
    </row>
    <row r="65" ht="17.25" customHeight="1" spans="1:9">
      <c r="A65" s="293"/>
      <c r="B65" s="392"/>
      <c r="C65" s="385" t="s">
        <v>136</v>
      </c>
      <c r="D65" s="383">
        <v>200</v>
      </c>
      <c r="E65" s="383">
        <v>7.54</v>
      </c>
      <c r="F65" s="383">
        <v>0.9</v>
      </c>
      <c r="G65" s="383">
        <v>38.72</v>
      </c>
      <c r="H65" s="382">
        <v>193.2</v>
      </c>
      <c r="I65" s="383">
        <v>291</v>
      </c>
    </row>
    <row r="66" ht="17.25" customHeight="1" spans="1:9">
      <c r="A66" s="293"/>
      <c r="B66" s="392"/>
      <c r="C66" s="385" t="s">
        <v>430</v>
      </c>
      <c r="D66" s="383">
        <v>100</v>
      </c>
      <c r="E66" s="383">
        <v>10.64</v>
      </c>
      <c r="F66" s="383">
        <v>28.19</v>
      </c>
      <c r="G66" s="383">
        <v>2.89</v>
      </c>
      <c r="H66" s="382">
        <v>309</v>
      </c>
      <c r="I66" s="383">
        <v>260</v>
      </c>
    </row>
    <row r="67" ht="15.6" customHeight="1" spans="1:9">
      <c r="A67" s="293"/>
      <c r="B67" s="392"/>
      <c r="C67" s="400" t="s">
        <v>431</v>
      </c>
      <c r="D67" s="380">
        <v>200</v>
      </c>
      <c r="E67" s="380">
        <v>0.5</v>
      </c>
      <c r="F67" s="380">
        <v>0</v>
      </c>
      <c r="G67" s="380">
        <v>27</v>
      </c>
      <c r="H67" s="380">
        <v>110</v>
      </c>
      <c r="I67" s="380">
        <v>508</v>
      </c>
    </row>
    <row r="68" ht="17.25" customHeight="1" spans="1:9">
      <c r="A68" s="293"/>
      <c r="B68" s="392"/>
      <c r="C68" s="385" t="s">
        <v>123</v>
      </c>
      <c r="D68" s="383">
        <v>100</v>
      </c>
      <c r="E68" s="382">
        <v>7</v>
      </c>
      <c r="F68" s="382">
        <v>1.1</v>
      </c>
      <c r="G68" s="382">
        <v>40.3</v>
      </c>
      <c r="H68" s="382">
        <v>193</v>
      </c>
      <c r="I68" s="380">
        <v>516</v>
      </c>
    </row>
    <row r="69" ht="17.25" customHeight="1" spans="1:10">
      <c r="A69" s="293"/>
      <c r="B69" s="387" t="s">
        <v>125</v>
      </c>
      <c r="C69" s="387"/>
      <c r="D69" s="388">
        <f>D63+D64+D65+D66+D67+D68</f>
        <v>950</v>
      </c>
      <c r="E69" s="388">
        <f t="shared" ref="E69:H69" si="9">E63+E64+E65+E66+E67+E68</f>
        <v>29.06</v>
      </c>
      <c r="F69" s="388">
        <f t="shared" si="9"/>
        <v>32.79</v>
      </c>
      <c r="G69" s="388">
        <f t="shared" si="9"/>
        <v>130.14</v>
      </c>
      <c r="H69" s="388">
        <f t="shared" si="9"/>
        <v>929.7</v>
      </c>
      <c r="I69" s="380"/>
      <c r="J69" s="355">
        <f>H69/H73</f>
        <v>0.688641161438465</v>
      </c>
    </row>
    <row r="70" ht="17.45" customHeight="1" spans="1:9">
      <c r="A70" s="293"/>
      <c r="B70" s="430" t="s">
        <v>416</v>
      </c>
      <c r="C70" s="431" t="s">
        <v>417</v>
      </c>
      <c r="D70" s="431">
        <v>200</v>
      </c>
      <c r="E70" s="431">
        <v>5.7</v>
      </c>
      <c r="F70" s="431">
        <v>6.3</v>
      </c>
      <c r="G70" s="431">
        <v>7.8</v>
      </c>
      <c r="H70" s="431">
        <v>114</v>
      </c>
      <c r="I70" s="431">
        <v>280</v>
      </c>
    </row>
    <row r="71" ht="17.45" customHeight="1" spans="1:9">
      <c r="A71" s="293"/>
      <c r="B71" s="432"/>
      <c r="C71" s="431" t="s">
        <v>443</v>
      </c>
      <c r="D71" s="431">
        <v>70</v>
      </c>
      <c r="E71" s="431">
        <v>5.6</v>
      </c>
      <c r="F71" s="431">
        <v>7.28</v>
      </c>
      <c r="G71" s="431">
        <v>46.2</v>
      </c>
      <c r="H71" s="431">
        <v>273.7</v>
      </c>
      <c r="I71" s="431"/>
    </row>
    <row r="72" ht="17.45" customHeight="1" spans="1:10">
      <c r="A72" s="293"/>
      <c r="B72" s="387" t="s">
        <v>419</v>
      </c>
      <c r="C72" s="387"/>
      <c r="D72" s="387">
        <f>D70+D71</f>
        <v>270</v>
      </c>
      <c r="E72" s="387">
        <f t="shared" ref="E72:H72" si="10">E70+E71</f>
        <v>11.3</v>
      </c>
      <c r="F72" s="387">
        <f t="shared" si="10"/>
        <v>13.58</v>
      </c>
      <c r="G72" s="387">
        <f t="shared" si="10"/>
        <v>54</v>
      </c>
      <c r="H72" s="387">
        <f t="shared" si="10"/>
        <v>387.7</v>
      </c>
      <c r="I72" s="380"/>
      <c r="J72" s="355">
        <f>H72/H73</f>
        <v>0.287174549090774</v>
      </c>
    </row>
    <row r="73" ht="17.25" customHeight="1" spans="1:9">
      <c r="A73" s="293"/>
      <c r="B73" s="387" t="s">
        <v>126</v>
      </c>
      <c r="C73" s="387"/>
      <c r="D73" s="388">
        <f>D62+D69</f>
        <v>1560</v>
      </c>
      <c r="E73" s="388">
        <f>E62+E69</f>
        <v>42.76</v>
      </c>
      <c r="F73" s="388">
        <f>F62+F69</f>
        <v>42.39</v>
      </c>
      <c r="G73" s="388">
        <f>G62+G69</f>
        <v>200.25</v>
      </c>
      <c r="H73" s="388">
        <f>H62+H69</f>
        <v>1350.05</v>
      </c>
      <c r="I73" s="387"/>
    </row>
    <row r="74" ht="17.25" customHeight="1" spans="1:9">
      <c r="A74" s="293"/>
      <c r="B74" s="417" t="s">
        <v>56</v>
      </c>
      <c r="C74" s="418"/>
      <c r="D74" s="418"/>
      <c r="E74" s="418"/>
      <c r="F74" s="418"/>
      <c r="G74" s="418"/>
      <c r="H74" s="418"/>
      <c r="I74" s="419"/>
    </row>
    <row r="75" ht="17.25" customHeight="1" spans="1:9">
      <c r="A75" s="293"/>
      <c r="B75" s="403" t="s">
        <v>2</v>
      </c>
      <c r="C75" s="399" t="s">
        <v>139</v>
      </c>
      <c r="D75" s="383">
        <v>200</v>
      </c>
      <c r="E75" s="391">
        <v>6.2</v>
      </c>
      <c r="F75" s="391">
        <v>7.46</v>
      </c>
      <c r="G75" s="391">
        <v>30.86</v>
      </c>
      <c r="H75" s="391">
        <v>215.4</v>
      </c>
      <c r="I75" s="380">
        <v>262</v>
      </c>
    </row>
    <row r="76" ht="17.25" customHeight="1" spans="1:9">
      <c r="A76" s="293"/>
      <c r="B76" s="404"/>
      <c r="C76" s="379" t="s">
        <v>129</v>
      </c>
      <c r="D76" s="380">
        <v>50</v>
      </c>
      <c r="E76" s="380">
        <v>3</v>
      </c>
      <c r="F76" s="380">
        <v>10.75</v>
      </c>
      <c r="G76" s="380">
        <v>18.25</v>
      </c>
      <c r="H76" s="380">
        <v>182.5</v>
      </c>
      <c r="I76" s="380">
        <v>1</v>
      </c>
    </row>
    <row r="77" ht="17.25" customHeight="1" spans="1:9">
      <c r="A77" s="293"/>
      <c r="B77" s="404"/>
      <c r="C77" s="379" t="s">
        <v>23</v>
      </c>
      <c r="D77" s="380">
        <v>200</v>
      </c>
      <c r="E77" s="383">
        <v>0.1</v>
      </c>
      <c r="F77" s="383">
        <v>0</v>
      </c>
      <c r="G77" s="383">
        <v>15.2</v>
      </c>
      <c r="H77" s="383">
        <v>61</v>
      </c>
      <c r="I77" s="380">
        <v>494</v>
      </c>
    </row>
    <row r="78" ht="17.25" hidden="1" customHeight="1" spans="1:9">
      <c r="A78" s="293"/>
      <c r="B78" s="405"/>
      <c r="C78" s="385" t="s">
        <v>282</v>
      </c>
      <c r="D78" s="383">
        <v>150</v>
      </c>
      <c r="E78" s="386">
        <v>1.5</v>
      </c>
      <c r="F78" s="386">
        <v>0.5</v>
      </c>
      <c r="G78" s="386">
        <v>21</v>
      </c>
      <c r="H78" s="386">
        <v>96</v>
      </c>
      <c r="I78" s="380">
        <v>112</v>
      </c>
    </row>
    <row r="79" ht="17.25" customHeight="1" spans="1:10">
      <c r="A79" s="293"/>
      <c r="B79" s="387" t="s">
        <v>119</v>
      </c>
      <c r="C79" s="387"/>
      <c r="D79" s="388">
        <f>D75+D76+D77</f>
        <v>450</v>
      </c>
      <c r="E79" s="388">
        <f t="shared" ref="E79:H79" si="11">E75+E76+E77</f>
        <v>9.3</v>
      </c>
      <c r="F79" s="388">
        <f t="shared" si="11"/>
        <v>18.21</v>
      </c>
      <c r="G79" s="388">
        <f t="shared" si="11"/>
        <v>64.31</v>
      </c>
      <c r="H79" s="388">
        <f t="shared" si="11"/>
        <v>458.9</v>
      </c>
      <c r="I79" s="380"/>
      <c r="J79" s="355">
        <f>H79/H90</f>
        <v>0.390237680173477</v>
      </c>
    </row>
    <row r="80" ht="17.25" customHeight="1" spans="1:9">
      <c r="A80" s="293"/>
      <c r="B80" s="406" t="s">
        <v>25</v>
      </c>
      <c r="C80" s="390" t="s">
        <v>120</v>
      </c>
      <c r="D80" s="380">
        <v>100</v>
      </c>
      <c r="E80" s="380">
        <v>0.9</v>
      </c>
      <c r="F80" s="380">
        <v>5.1</v>
      </c>
      <c r="G80" s="380">
        <v>3.6</v>
      </c>
      <c r="H80" s="391">
        <v>64</v>
      </c>
      <c r="I80" s="383">
        <v>31</v>
      </c>
    </row>
    <row r="81" ht="25.5" customHeight="1" spans="1:9">
      <c r="A81" s="293"/>
      <c r="B81" s="407"/>
      <c r="C81" s="385" t="s">
        <v>415</v>
      </c>
      <c r="D81" s="383">
        <v>250</v>
      </c>
      <c r="E81" s="383">
        <v>2.7</v>
      </c>
      <c r="F81" s="383">
        <v>2.85</v>
      </c>
      <c r="G81" s="383">
        <v>17.45</v>
      </c>
      <c r="H81" s="382">
        <v>118.25</v>
      </c>
      <c r="I81" s="383">
        <v>103</v>
      </c>
    </row>
    <row r="82" ht="17.25" customHeight="1" spans="1:9">
      <c r="A82" s="293"/>
      <c r="B82" s="407"/>
      <c r="C82" s="385" t="s">
        <v>28</v>
      </c>
      <c r="D82" s="383">
        <v>200</v>
      </c>
      <c r="E82" s="383">
        <v>4.2</v>
      </c>
      <c r="F82" s="383">
        <v>8.8</v>
      </c>
      <c r="G82" s="383">
        <v>21.8</v>
      </c>
      <c r="H82" s="383">
        <v>184</v>
      </c>
      <c r="I82" s="383">
        <v>429</v>
      </c>
    </row>
    <row r="83" ht="22.15" customHeight="1" spans="1:9">
      <c r="A83" s="293"/>
      <c r="B83" s="407"/>
      <c r="C83" s="385" t="s">
        <v>432</v>
      </c>
      <c r="D83" s="383">
        <v>140</v>
      </c>
      <c r="E83" s="383">
        <v>13.3</v>
      </c>
      <c r="F83" s="383">
        <v>7.2</v>
      </c>
      <c r="G83" s="383">
        <v>6.3</v>
      </c>
      <c r="H83" s="383">
        <v>143</v>
      </c>
      <c r="I83" s="383">
        <v>78</v>
      </c>
    </row>
    <row r="84" ht="17.25" customHeight="1" spans="1:9">
      <c r="A84" s="293"/>
      <c r="B84" s="407"/>
      <c r="C84" s="385" t="s">
        <v>54</v>
      </c>
      <c r="D84" s="380">
        <v>200</v>
      </c>
      <c r="E84" s="380">
        <v>1</v>
      </c>
      <c r="F84" s="380">
        <v>0.2</v>
      </c>
      <c r="G84" s="380">
        <v>0.2</v>
      </c>
      <c r="H84" s="391">
        <v>92</v>
      </c>
      <c r="I84" s="383">
        <v>518</v>
      </c>
    </row>
    <row r="85" ht="17.25" customHeight="1" spans="1:9">
      <c r="A85" s="293"/>
      <c r="B85" s="407"/>
      <c r="C85" s="385" t="s">
        <v>123</v>
      </c>
      <c r="D85" s="383">
        <v>60</v>
      </c>
      <c r="E85" s="382">
        <v>4.2</v>
      </c>
      <c r="F85" s="382">
        <v>0.66</v>
      </c>
      <c r="G85" s="382">
        <v>24.18</v>
      </c>
      <c r="H85" s="382">
        <v>115.8</v>
      </c>
      <c r="I85" s="380">
        <v>516</v>
      </c>
    </row>
    <row r="86" ht="15.6" customHeight="1" spans="1:10">
      <c r="A86" s="293"/>
      <c r="B86" s="387" t="s">
        <v>125</v>
      </c>
      <c r="C86" s="387"/>
      <c r="D86" s="388">
        <f>D80+D81+D82+D83+D84+D85</f>
        <v>950</v>
      </c>
      <c r="E86" s="388">
        <f t="shared" ref="E86:H86" si="12">E80+E81+E82+E83+E84+E85</f>
        <v>26.3</v>
      </c>
      <c r="F86" s="388">
        <f t="shared" si="12"/>
        <v>24.81</v>
      </c>
      <c r="G86" s="388">
        <f t="shared" si="12"/>
        <v>73.53</v>
      </c>
      <c r="H86" s="388">
        <f t="shared" si="12"/>
        <v>717.05</v>
      </c>
      <c r="I86" s="380"/>
      <c r="J86" s="355">
        <f>H86/H90</f>
        <v>0.609762319826523</v>
      </c>
    </row>
    <row r="87" ht="17.25" customHeight="1" spans="1:9">
      <c r="A87" s="293"/>
      <c r="B87" s="430" t="s">
        <v>416</v>
      </c>
      <c r="C87" s="433" t="s">
        <v>424</v>
      </c>
      <c r="D87" s="431">
        <v>200</v>
      </c>
      <c r="E87" s="431">
        <v>3.16</v>
      </c>
      <c r="F87" s="431">
        <v>2.68</v>
      </c>
      <c r="G87" s="431">
        <v>15.94</v>
      </c>
      <c r="H87" s="431">
        <v>100.6</v>
      </c>
      <c r="I87" s="431">
        <v>379</v>
      </c>
    </row>
    <row r="88" ht="27" customHeight="1" spans="1:9">
      <c r="A88" s="293"/>
      <c r="B88" s="432"/>
      <c r="C88" s="434" t="s">
        <v>444</v>
      </c>
      <c r="D88" s="431">
        <v>70</v>
      </c>
      <c r="E88" s="431">
        <v>7.78</v>
      </c>
      <c r="F88" s="431">
        <v>8.3</v>
      </c>
      <c r="G88" s="431">
        <v>29.9</v>
      </c>
      <c r="H88" s="431">
        <v>225.87</v>
      </c>
      <c r="I88" s="431"/>
    </row>
    <row r="89" ht="17.25" customHeight="1" spans="1:10">
      <c r="A89" s="293"/>
      <c r="B89" s="387" t="s">
        <v>419</v>
      </c>
      <c r="C89" s="387"/>
      <c r="D89" s="387">
        <f>D87+D88</f>
        <v>270</v>
      </c>
      <c r="E89" s="387">
        <f t="shared" ref="E89:H89" si="13">E87+E88</f>
        <v>10.94</v>
      </c>
      <c r="F89" s="387">
        <f t="shared" si="13"/>
        <v>10.98</v>
      </c>
      <c r="G89" s="387">
        <f t="shared" si="13"/>
        <v>45.84</v>
      </c>
      <c r="H89" s="387">
        <f t="shared" si="13"/>
        <v>326.47</v>
      </c>
      <c r="I89" s="380"/>
      <c r="J89" s="355">
        <f>H89/H90</f>
        <v>0.277622347888941</v>
      </c>
    </row>
    <row r="90" ht="17.25" customHeight="1" spans="1:9">
      <c r="A90" s="293"/>
      <c r="B90" s="387" t="s">
        <v>126</v>
      </c>
      <c r="C90" s="387"/>
      <c r="D90" s="388">
        <f>D79+D86</f>
        <v>1400</v>
      </c>
      <c r="E90" s="388">
        <f>E79+E86</f>
        <v>35.6</v>
      </c>
      <c r="F90" s="388">
        <f>F79+F86</f>
        <v>43.02</v>
      </c>
      <c r="G90" s="388">
        <f>G79+G86</f>
        <v>137.84</v>
      </c>
      <c r="H90" s="388">
        <f>H79+H86</f>
        <v>1175.95</v>
      </c>
      <c r="I90" s="387"/>
    </row>
    <row r="91" ht="17.25" customHeight="1" spans="1:9">
      <c r="A91" s="293"/>
      <c r="B91" s="417" t="s">
        <v>62</v>
      </c>
      <c r="C91" s="418"/>
      <c r="D91" s="418"/>
      <c r="E91" s="418"/>
      <c r="F91" s="418"/>
      <c r="G91" s="418"/>
      <c r="H91" s="418"/>
      <c r="I91" s="419"/>
    </row>
    <row r="92" ht="17.25" customHeight="1" spans="1:9">
      <c r="A92" s="293"/>
      <c r="B92" s="389" t="s">
        <v>2</v>
      </c>
      <c r="C92" s="408" t="s">
        <v>141</v>
      </c>
      <c r="D92" s="409">
        <v>200</v>
      </c>
      <c r="E92" s="391">
        <v>5.62</v>
      </c>
      <c r="F92" s="391">
        <v>7.78</v>
      </c>
      <c r="G92" s="409">
        <v>39.02</v>
      </c>
      <c r="H92" s="391">
        <v>249.72</v>
      </c>
      <c r="I92" s="380">
        <v>181</v>
      </c>
    </row>
    <row r="93" ht="17.25" customHeight="1" spans="1:9">
      <c r="A93" s="293"/>
      <c r="B93" s="392"/>
      <c r="C93" s="379" t="s">
        <v>22</v>
      </c>
      <c r="D93" s="380">
        <v>50</v>
      </c>
      <c r="E93" s="380">
        <v>6.25</v>
      </c>
      <c r="F93" s="380">
        <v>3.75</v>
      </c>
      <c r="G93" s="380">
        <v>18.13</v>
      </c>
      <c r="H93" s="380">
        <v>133.75</v>
      </c>
      <c r="I93" s="380">
        <v>3</v>
      </c>
    </row>
    <row r="94" ht="17.25" customHeight="1" spans="1:9">
      <c r="A94" s="293"/>
      <c r="B94" s="392"/>
      <c r="C94" s="395" t="s">
        <v>45</v>
      </c>
      <c r="D94" s="396">
        <v>200</v>
      </c>
      <c r="E94" s="395">
        <v>3.6</v>
      </c>
      <c r="F94" s="395">
        <v>3.3</v>
      </c>
      <c r="G94" s="395">
        <v>25</v>
      </c>
      <c r="H94" s="397">
        <v>144</v>
      </c>
      <c r="I94" s="380">
        <v>496</v>
      </c>
    </row>
    <row r="95" ht="17.25" customHeight="1" spans="1:9">
      <c r="A95" s="293"/>
      <c r="B95" s="392"/>
      <c r="C95" s="385" t="s">
        <v>414</v>
      </c>
      <c r="D95" s="383">
        <v>160</v>
      </c>
      <c r="E95" s="386">
        <v>0.99</v>
      </c>
      <c r="F95" s="386">
        <v>0.22</v>
      </c>
      <c r="G95" s="386">
        <v>8.91</v>
      </c>
      <c r="H95" s="386">
        <v>47.3</v>
      </c>
      <c r="I95" s="380">
        <v>112</v>
      </c>
    </row>
    <row r="96" ht="17.25" customHeight="1" spans="1:10">
      <c r="A96" s="293"/>
      <c r="B96" s="387" t="s">
        <v>119</v>
      </c>
      <c r="C96" s="387"/>
      <c r="D96" s="388">
        <f>D92+D93+D94+D95</f>
        <v>610</v>
      </c>
      <c r="E96" s="388">
        <f t="shared" ref="E96:H96" si="14">E92+E93+E94</f>
        <v>15.47</v>
      </c>
      <c r="F96" s="388">
        <f t="shared" si="14"/>
        <v>14.83</v>
      </c>
      <c r="G96" s="388">
        <f t="shared" si="14"/>
        <v>82.15</v>
      </c>
      <c r="H96" s="388">
        <f t="shared" si="14"/>
        <v>527.47</v>
      </c>
      <c r="I96" s="380"/>
      <c r="J96" s="355">
        <f>H96/H107</f>
        <v>0.379019451450416</v>
      </c>
    </row>
    <row r="97" ht="17.25" customHeight="1" spans="1:9">
      <c r="A97" s="293"/>
      <c r="B97" s="389" t="s">
        <v>25</v>
      </c>
      <c r="C97" s="399" t="s">
        <v>428</v>
      </c>
      <c r="D97" s="380">
        <v>100</v>
      </c>
      <c r="E97" s="380">
        <v>0.7</v>
      </c>
      <c r="F97" s="380">
        <v>0.1</v>
      </c>
      <c r="G97" s="380">
        <v>1.9</v>
      </c>
      <c r="H97" s="391">
        <v>12</v>
      </c>
      <c r="I97" s="383">
        <v>71</v>
      </c>
    </row>
    <row r="98" ht="17.25" customHeight="1" spans="1:9">
      <c r="A98" s="293"/>
      <c r="B98" s="392"/>
      <c r="C98" s="385" t="s">
        <v>142</v>
      </c>
      <c r="D98" s="383">
        <v>250</v>
      </c>
      <c r="E98" s="383">
        <v>1.83</v>
      </c>
      <c r="F98" s="383">
        <v>5</v>
      </c>
      <c r="G98" s="383">
        <v>10.65</v>
      </c>
      <c r="H98" s="382">
        <v>95</v>
      </c>
      <c r="I98" s="383">
        <v>128</v>
      </c>
    </row>
    <row r="99" ht="17.25" customHeight="1" spans="1:9">
      <c r="A99" s="293"/>
      <c r="B99" s="392"/>
      <c r="C99" s="385" t="s">
        <v>49</v>
      </c>
      <c r="D99" s="383">
        <v>200</v>
      </c>
      <c r="E99" s="383">
        <v>11.4</v>
      </c>
      <c r="F99" s="383">
        <v>10.46</v>
      </c>
      <c r="G99" s="383">
        <v>49.44</v>
      </c>
      <c r="H99" s="383">
        <v>337.4</v>
      </c>
      <c r="I99" s="383">
        <v>237</v>
      </c>
    </row>
    <row r="100" ht="17.25" customHeight="1" spans="1:9">
      <c r="A100" s="293"/>
      <c r="B100" s="392"/>
      <c r="C100" s="385" t="s">
        <v>143</v>
      </c>
      <c r="D100" s="383">
        <v>100</v>
      </c>
      <c r="E100" s="383">
        <v>15.2</v>
      </c>
      <c r="F100" s="383">
        <v>17.4</v>
      </c>
      <c r="G100" s="383">
        <v>2.3</v>
      </c>
      <c r="H100" s="383">
        <v>227</v>
      </c>
      <c r="I100" s="383">
        <v>363</v>
      </c>
    </row>
    <row r="101" ht="27.6" customHeight="1" spans="1:9">
      <c r="A101" s="293"/>
      <c r="B101" s="392"/>
      <c r="C101" s="400" t="s">
        <v>423</v>
      </c>
      <c r="D101" s="380">
        <v>200</v>
      </c>
      <c r="E101" s="380">
        <v>0.2</v>
      </c>
      <c r="F101" s="380">
        <v>0</v>
      </c>
      <c r="G101" s="380">
        <v>19.8</v>
      </c>
      <c r="H101" s="380">
        <v>77</v>
      </c>
      <c r="I101" s="380">
        <v>296</v>
      </c>
    </row>
    <row r="102" ht="17.25" customHeight="1" spans="1:9">
      <c r="A102" s="293"/>
      <c r="B102" s="392"/>
      <c r="C102" s="385" t="s">
        <v>123</v>
      </c>
      <c r="D102" s="383">
        <v>60</v>
      </c>
      <c r="E102" s="382">
        <v>4.2</v>
      </c>
      <c r="F102" s="382">
        <v>0.66</v>
      </c>
      <c r="G102" s="382">
        <v>24.18</v>
      </c>
      <c r="H102" s="382">
        <v>115.8</v>
      </c>
      <c r="I102" s="380">
        <v>516</v>
      </c>
    </row>
    <row r="103" ht="17.25" customHeight="1" spans="1:10">
      <c r="A103" s="293"/>
      <c r="B103" s="387" t="s">
        <v>125</v>
      </c>
      <c r="C103" s="387"/>
      <c r="D103" s="388">
        <f>D97+D98+D99+D100+D101+D102</f>
        <v>910</v>
      </c>
      <c r="E103" s="388">
        <f t="shared" ref="E103:H103" si="15">E97+E98+E99+E100+E101+E102</f>
        <v>33.53</v>
      </c>
      <c r="F103" s="388">
        <f t="shared" si="15"/>
        <v>33.62</v>
      </c>
      <c r="G103" s="388">
        <f t="shared" si="15"/>
        <v>108.27</v>
      </c>
      <c r="H103" s="388">
        <f t="shared" si="15"/>
        <v>864.2</v>
      </c>
      <c r="I103" s="380"/>
      <c r="J103" s="355">
        <f>H103/H107</f>
        <v>0.620980548549584</v>
      </c>
    </row>
    <row r="104" ht="17.25" customHeight="1" spans="1:9">
      <c r="A104" s="293"/>
      <c r="B104" s="430" t="s">
        <v>416</v>
      </c>
      <c r="C104" s="431" t="s">
        <v>417</v>
      </c>
      <c r="D104" s="431">
        <v>200</v>
      </c>
      <c r="E104" s="431">
        <v>5.7</v>
      </c>
      <c r="F104" s="431">
        <v>6.3</v>
      </c>
      <c r="G104" s="431">
        <v>7.8</v>
      </c>
      <c r="H104" s="431">
        <v>114</v>
      </c>
      <c r="I104" s="431">
        <v>280</v>
      </c>
    </row>
    <row r="105" ht="17.25" customHeight="1" spans="1:9">
      <c r="A105" s="293"/>
      <c r="B105" s="432"/>
      <c r="C105" s="431" t="s">
        <v>442</v>
      </c>
      <c r="D105" s="431">
        <v>100</v>
      </c>
      <c r="E105" s="431">
        <v>7</v>
      </c>
      <c r="F105" s="431">
        <v>5</v>
      </c>
      <c r="G105" s="431">
        <v>58</v>
      </c>
      <c r="H105" s="431">
        <v>300</v>
      </c>
      <c r="I105" s="431"/>
    </row>
    <row r="106" ht="17.25" customHeight="1" spans="1:10">
      <c r="A106" s="293"/>
      <c r="B106" s="387" t="s">
        <v>419</v>
      </c>
      <c r="C106" s="387"/>
      <c r="D106" s="387">
        <f>D104+D105</f>
        <v>300</v>
      </c>
      <c r="E106" s="387">
        <f t="shared" ref="E106:H106" si="16">E104+E105</f>
        <v>12.7</v>
      </c>
      <c r="F106" s="387">
        <f t="shared" si="16"/>
        <v>11.3</v>
      </c>
      <c r="G106" s="387">
        <f t="shared" si="16"/>
        <v>65.8</v>
      </c>
      <c r="H106" s="387">
        <f t="shared" si="16"/>
        <v>414</v>
      </c>
      <c r="I106" s="380"/>
      <c r="J106" s="355">
        <f>H106/H107</f>
        <v>0.297484317402833</v>
      </c>
    </row>
    <row r="107" ht="17.25" customHeight="1" spans="1:9">
      <c r="A107" s="293"/>
      <c r="B107" s="387" t="s">
        <v>126</v>
      </c>
      <c r="C107" s="387"/>
      <c r="D107" s="388">
        <f>D96+D103</f>
        <v>1520</v>
      </c>
      <c r="E107" s="388">
        <f>E96+E103</f>
        <v>49</v>
      </c>
      <c r="F107" s="388">
        <f>F96+F103</f>
        <v>48.45</v>
      </c>
      <c r="G107" s="388">
        <f>G96+G103</f>
        <v>190.42</v>
      </c>
      <c r="H107" s="388">
        <f>H96+H103</f>
        <v>1391.67</v>
      </c>
      <c r="I107" s="387"/>
    </row>
    <row r="108" ht="17.25" customHeight="1" spans="1:9">
      <c r="A108" s="293"/>
      <c r="B108" s="376" t="s">
        <v>144</v>
      </c>
      <c r="C108" s="377"/>
      <c r="D108" s="377"/>
      <c r="E108" s="377"/>
      <c r="F108" s="377"/>
      <c r="G108" s="377"/>
      <c r="H108" s="377"/>
      <c r="I108" s="402"/>
    </row>
    <row r="109" ht="17.25" customHeight="1" spans="1:9">
      <c r="A109" s="293"/>
      <c r="B109" s="417" t="s">
        <v>1</v>
      </c>
      <c r="C109" s="418"/>
      <c r="D109" s="418"/>
      <c r="E109" s="418"/>
      <c r="F109" s="418"/>
      <c r="G109" s="418"/>
      <c r="H109" s="418"/>
      <c r="I109" s="419"/>
    </row>
    <row r="110" ht="17.25" customHeight="1" spans="1:9">
      <c r="A110" s="293"/>
      <c r="B110" s="389" t="s">
        <v>2</v>
      </c>
      <c r="C110" s="379" t="s">
        <v>145</v>
      </c>
      <c r="D110" s="380" t="s">
        <v>420</v>
      </c>
      <c r="E110" s="380">
        <v>7.68</v>
      </c>
      <c r="F110" s="380">
        <v>7.29</v>
      </c>
      <c r="G110" s="380">
        <v>16.23</v>
      </c>
      <c r="H110" s="380">
        <v>130.24</v>
      </c>
      <c r="I110" s="380">
        <v>319</v>
      </c>
    </row>
    <row r="111" ht="17.25" customHeight="1" spans="1:9">
      <c r="A111" s="293"/>
      <c r="B111" s="392"/>
      <c r="C111" s="379" t="s">
        <v>129</v>
      </c>
      <c r="D111" s="380">
        <v>50</v>
      </c>
      <c r="E111" s="380">
        <v>3</v>
      </c>
      <c r="F111" s="380">
        <v>10.75</v>
      </c>
      <c r="G111" s="380">
        <v>18.25</v>
      </c>
      <c r="H111" s="380">
        <v>182.5</v>
      </c>
      <c r="I111" s="380">
        <v>1</v>
      </c>
    </row>
    <row r="112" ht="17.25" customHeight="1" spans="1:9">
      <c r="A112" s="293"/>
      <c r="B112" s="392"/>
      <c r="C112" s="380" t="s">
        <v>427</v>
      </c>
      <c r="D112" s="383">
        <v>200</v>
      </c>
      <c r="E112" s="383">
        <v>0.1</v>
      </c>
      <c r="F112" s="383">
        <v>0.04</v>
      </c>
      <c r="G112" s="383">
        <v>9.9</v>
      </c>
      <c r="H112" s="382">
        <v>35</v>
      </c>
      <c r="I112" s="380">
        <v>268</v>
      </c>
    </row>
    <row r="113" ht="17.25" hidden="1" customHeight="1" spans="1:9">
      <c r="A113" s="293"/>
      <c r="B113" s="401"/>
      <c r="C113" s="385" t="s">
        <v>282</v>
      </c>
      <c r="D113" s="383">
        <v>150</v>
      </c>
      <c r="E113" s="386">
        <v>1.5</v>
      </c>
      <c r="F113" s="386">
        <v>0.5</v>
      </c>
      <c r="G113" s="386">
        <v>21</v>
      </c>
      <c r="H113" s="386">
        <v>96</v>
      </c>
      <c r="I113" s="380">
        <v>112</v>
      </c>
    </row>
    <row r="114" ht="17.25" customHeight="1" spans="1:10">
      <c r="A114" s="293"/>
      <c r="B114" s="387" t="s">
        <v>119</v>
      </c>
      <c r="C114" s="387"/>
      <c r="D114" s="388">
        <f>226+D111+D112</f>
        <v>476</v>
      </c>
      <c r="E114" s="388">
        <f>E110+E111+E112</f>
        <v>10.78</v>
      </c>
      <c r="F114" s="388">
        <f t="shared" ref="F114:H114" si="17">F110+F111+F112</f>
        <v>18.08</v>
      </c>
      <c r="G114" s="388">
        <f t="shared" si="17"/>
        <v>44.38</v>
      </c>
      <c r="H114" s="388">
        <f t="shared" si="17"/>
        <v>347.74</v>
      </c>
      <c r="I114" s="380"/>
      <c r="J114" s="355">
        <f>H114/H125</f>
        <v>0.338479208845974</v>
      </c>
    </row>
    <row r="115" ht="17.25" customHeight="1" spans="1:9">
      <c r="A115" s="293"/>
      <c r="B115" s="389" t="s">
        <v>25</v>
      </c>
      <c r="C115" s="390" t="s">
        <v>421</v>
      </c>
      <c r="D115" s="383">
        <v>100</v>
      </c>
      <c r="E115" s="383">
        <v>1.1</v>
      </c>
      <c r="F115" s="383">
        <v>0.2</v>
      </c>
      <c r="G115" s="383">
        <v>3.8</v>
      </c>
      <c r="H115" s="382">
        <v>22</v>
      </c>
      <c r="I115" s="383">
        <v>71</v>
      </c>
    </row>
    <row r="116" ht="17.25" customHeight="1" spans="1:9">
      <c r="A116" s="293"/>
      <c r="B116" s="392"/>
      <c r="C116" s="385" t="s">
        <v>131</v>
      </c>
      <c r="D116" s="383">
        <v>250</v>
      </c>
      <c r="E116" s="383">
        <v>1.75</v>
      </c>
      <c r="F116" s="383">
        <v>4.98</v>
      </c>
      <c r="G116" s="383">
        <v>7.78</v>
      </c>
      <c r="H116" s="383">
        <v>83</v>
      </c>
      <c r="I116" s="383">
        <v>142</v>
      </c>
    </row>
    <row r="117" ht="17.25" customHeight="1" spans="1:9">
      <c r="A117" s="293"/>
      <c r="B117" s="392"/>
      <c r="C117" s="385" t="s">
        <v>136</v>
      </c>
      <c r="D117" s="383">
        <v>200</v>
      </c>
      <c r="E117" s="383">
        <v>7.54</v>
      </c>
      <c r="F117" s="383">
        <v>0.9</v>
      </c>
      <c r="G117" s="383">
        <v>38.72</v>
      </c>
      <c r="H117" s="382">
        <v>193.2</v>
      </c>
      <c r="I117" s="383">
        <v>291</v>
      </c>
    </row>
    <row r="118" ht="17.25" customHeight="1" spans="1:9">
      <c r="A118" s="293"/>
      <c r="B118" s="392"/>
      <c r="C118" s="385" t="s">
        <v>146</v>
      </c>
      <c r="D118" s="383">
        <v>100</v>
      </c>
      <c r="E118" s="380">
        <v>11.76</v>
      </c>
      <c r="F118" s="380">
        <v>10.78</v>
      </c>
      <c r="G118" s="380">
        <v>2.94</v>
      </c>
      <c r="H118" s="391">
        <v>155.62</v>
      </c>
      <c r="I118" s="383">
        <v>301</v>
      </c>
    </row>
    <row r="119" ht="14.45" customHeight="1" spans="1:9">
      <c r="A119" s="293"/>
      <c r="B119" s="392"/>
      <c r="C119" s="400" t="s">
        <v>431</v>
      </c>
      <c r="D119" s="380">
        <v>200</v>
      </c>
      <c r="E119" s="380">
        <v>0.5</v>
      </c>
      <c r="F119" s="380">
        <v>0</v>
      </c>
      <c r="G119" s="380">
        <v>27</v>
      </c>
      <c r="H119" s="380">
        <v>110</v>
      </c>
      <c r="I119" s="380">
        <v>508</v>
      </c>
    </row>
    <row r="120" ht="17.25" customHeight="1" spans="1:9">
      <c r="A120" s="293"/>
      <c r="B120" s="392"/>
      <c r="C120" s="385" t="s">
        <v>123</v>
      </c>
      <c r="D120" s="383">
        <v>60</v>
      </c>
      <c r="E120" s="382">
        <v>4.2</v>
      </c>
      <c r="F120" s="382">
        <v>0.66</v>
      </c>
      <c r="G120" s="382">
        <v>24.18</v>
      </c>
      <c r="H120" s="382">
        <v>115.8</v>
      </c>
      <c r="I120" s="380">
        <v>516</v>
      </c>
    </row>
    <row r="121" ht="17.25" customHeight="1" spans="1:10">
      <c r="A121" s="293"/>
      <c r="B121" s="387" t="s">
        <v>125</v>
      </c>
      <c r="C121" s="387"/>
      <c r="D121" s="388">
        <f>D115+D116+D117+D118+D119+D120</f>
        <v>910</v>
      </c>
      <c r="E121" s="388">
        <f t="shared" ref="E121:H121" si="18">E115+E116+E117+E118+E119+E120</f>
        <v>26.85</v>
      </c>
      <c r="F121" s="388">
        <f t="shared" si="18"/>
        <v>17.52</v>
      </c>
      <c r="G121" s="388">
        <f t="shared" si="18"/>
        <v>104.42</v>
      </c>
      <c r="H121" s="388">
        <f t="shared" si="18"/>
        <v>679.62</v>
      </c>
      <c r="I121" s="380"/>
      <c r="J121" s="355">
        <f>H121/H125</f>
        <v>0.661520791154026</v>
      </c>
    </row>
    <row r="122" ht="17.25" customHeight="1" spans="1:9">
      <c r="A122" s="293"/>
      <c r="B122" s="430" t="s">
        <v>416</v>
      </c>
      <c r="C122" s="433" t="s">
        <v>424</v>
      </c>
      <c r="D122" s="431">
        <v>200</v>
      </c>
      <c r="E122" s="431">
        <v>3.16</v>
      </c>
      <c r="F122" s="431">
        <v>2.68</v>
      </c>
      <c r="G122" s="431">
        <v>15.94</v>
      </c>
      <c r="H122" s="431">
        <v>100.6</v>
      </c>
      <c r="I122" s="431">
        <v>379</v>
      </c>
    </row>
    <row r="123" ht="17.25" customHeight="1" spans="1:9">
      <c r="A123" s="293"/>
      <c r="B123" s="432"/>
      <c r="C123" s="431" t="s">
        <v>418</v>
      </c>
      <c r="D123" s="431">
        <v>65</v>
      </c>
      <c r="E123" s="431">
        <v>4.55</v>
      </c>
      <c r="F123" s="431">
        <v>13.65</v>
      </c>
      <c r="G123" s="431">
        <v>34.45</v>
      </c>
      <c r="H123" s="431">
        <v>279.5</v>
      </c>
      <c r="I123" s="431"/>
    </row>
    <row r="124" ht="17.25" customHeight="1" spans="1:10">
      <c r="A124" s="293"/>
      <c r="B124" s="387" t="s">
        <v>419</v>
      </c>
      <c r="C124" s="387"/>
      <c r="D124" s="387">
        <f>D122+D123</f>
        <v>265</v>
      </c>
      <c r="E124" s="387">
        <f t="shared" ref="E124:H124" si="19">E122+E123</f>
        <v>7.71</v>
      </c>
      <c r="F124" s="387">
        <f t="shared" si="19"/>
        <v>16.33</v>
      </c>
      <c r="G124" s="387">
        <f t="shared" si="19"/>
        <v>50.39</v>
      </c>
      <c r="H124" s="387">
        <f t="shared" si="19"/>
        <v>380.1</v>
      </c>
      <c r="I124" s="380"/>
      <c r="J124" s="355">
        <f>H124/H125</f>
        <v>0.369977417847687</v>
      </c>
    </row>
    <row r="125" ht="17.25" customHeight="1" spans="1:9">
      <c r="A125" s="293"/>
      <c r="B125" s="387" t="s">
        <v>126</v>
      </c>
      <c r="C125" s="387"/>
      <c r="D125" s="388">
        <f>D114+D121</f>
        <v>1386</v>
      </c>
      <c r="E125" s="388">
        <f>E114+E121</f>
        <v>37.63</v>
      </c>
      <c r="F125" s="388">
        <f>F114+F121</f>
        <v>35.6</v>
      </c>
      <c r="G125" s="388">
        <f>G114+G121</f>
        <v>148.8</v>
      </c>
      <c r="H125" s="388">
        <f>H114+H121</f>
        <v>1027.36</v>
      </c>
      <c r="I125" s="387"/>
    </row>
    <row r="126" ht="17.25" customHeight="1" spans="1:9">
      <c r="A126" s="293"/>
      <c r="B126" s="417" t="s">
        <v>36</v>
      </c>
      <c r="C126" s="418"/>
      <c r="D126" s="418"/>
      <c r="E126" s="418"/>
      <c r="F126" s="418"/>
      <c r="G126" s="418"/>
      <c r="H126" s="418"/>
      <c r="I126" s="419"/>
    </row>
    <row r="127" ht="17.25" customHeight="1" spans="1:9">
      <c r="A127" s="293"/>
      <c r="B127" s="389" t="s">
        <v>2</v>
      </c>
      <c r="C127" s="408" t="s">
        <v>147</v>
      </c>
      <c r="D127" s="383">
        <v>200</v>
      </c>
      <c r="E127" s="383">
        <v>7.4</v>
      </c>
      <c r="F127" s="383">
        <v>7.48</v>
      </c>
      <c r="G127" s="383">
        <v>36.5</v>
      </c>
      <c r="H127" s="383">
        <v>243</v>
      </c>
      <c r="I127" s="380">
        <v>264</v>
      </c>
    </row>
    <row r="128" ht="17.25" customHeight="1" spans="1:9">
      <c r="A128" s="293"/>
      <c r="B128" s="392"/>
      <c r="C128" s="385" t="s">
        <v>23</v>
      </c>
      <c r="D128" s="380">
        <v>200</v>
      </c>
      <c r="E128" s="383">
        <v>0.1</v>
      </c>
      <c r="F128" s="383">
        <v>0</v>
      </c>
      <c r="G128" s="383">
        <v>15.2</v>
      </c>
      <c r="H128" s="383">
        <v>61</v>
      </c>
      <c r="I128" s="380">
        <v>494</v>
      </c>
    </row>
    <row r="129" ht="17.25" customHeight="1" spans="1:9">
      <c r="A129" s="293"/>
      <c r="B129" s="392"/>
      <c r="C129" s="385" t="s">
        <v>22</v>
      </c>
      <c r="D129" s="380">
        <v>50</v>
      </c>
      <c r="E129" s="380">
        <v>6.25</v>
      </c>
      <c r="F129" s="380">
        <v>3.75</v>
      </c>
      <c r="G129" s="380">
        <v>18.13</v>
      </c>
      <c r="H129" s="380">
        <v>133.75</v>
      </c>
      <c r="I129" s="380">
        <v>3</v>
      </c>
    </row>
    <row r="130" ht="17.25" customHeight="1" spans="1:9">
      <c r="A130" s="293"/>
      <c r="B130" s="392"/>
      <c r="C130" s="385" t="s">
        <v>282</v>
      </c>
      <c r="D130" s="383">
        <v>160</v>
      </c>
      <c r="E130" s="386">
        <v>1.65</v>
      </c>
      <c r="F130" s="386">
        <v>0.55</v>
      </c>
      <c r="G130" s="386">
        <v>23.1</v>
      </c>
      <c r="H130" s="386">
        <v>105.6</v>
      </c>
      <c r="I130" s="380">
        <v>112</v>
      </c>
    </row>
    <row r="131" ht="17.25" customHeight="1" spans="1:10">
      <c r="A131" s="293"/>
      <c r="B131" s="387" t="s">
        <v>119</v>
      </c>
      <c r="C131" s="387"/>
      <c r="D131" s="388">
        <f>D127+D128+D129+D130</f>
        <v>610</v>
      </c>
      <c r="E131" s="388">
        <f t="shared" ref="E131:H131" si="20">E127+E128+E129+E130</f>
        <v>15.4</v>
      </c>
      <c r="F131" s="388">
        <f t="shared" si="20"/>
        <v>11.78</v>
      </c>
      <c r="G131" s="388">
        <f t="shared" si="20"/>
        <v>92.93</v>
      </c>
      <c r="H131" s="388">
        <f t="shared" si="20"/>
        <v>543.35</v>
      </c>
      <c r="I131" s="387"/>
      <c r="J131" s="355">
        <f>H131/H142</f>
        <v>0.435638404489878</v>
      </c>
    </row>
    <row r="132" ht="17.25" customHeight="1" spans="1:9">
      <c r="A132" s="293"/>
      <c r="B132" s="389" t="s">
        <v>25</v>
      </c>
      <c r="C132" s="390" t="s">
        <v>120</v>
      </c>
      <c r="D132" s="380">
        <v>100</v>
      </c>
      <c r="E132" s="380">
        <v>0.9</v>
      </c>
      <c r="F132" s="380">
        <v>5.1</v>
      </c>
      <c r="G132" s="380">
        <v>3.6</v>
      </c>
      <c r="H132" s="391">
        <v>64</v>
      </c>
      <c r="I132" s="383">
        <v>31</v>
      </c>
    </row>
    <row r="133" ht="17.25" customHeight="1" spans="1:9">
      <c r="A133" s="293"/>
      <c r="B133" s="392"/>
      <c r="C133" s="385" t="s">
        <v>435</v>
      </c>
      <c r="D133" s="383">
        <v>250</v>
      </c>
      <c r="E133" s="382">
        <v>2.68</v>
      </c>
      <c r="F133" s="382">
        <v>2.5</v>
      </c>
      <c r="G133" s="382">
        <v>19.33</v>
      </c>
      <c r="H133" s="382">
        <v>112.5</v>
      </c>
      <c r="I133" s="383">
        <v>61</v>
      </c>
    </row>
    <row r="134" ht="17.25" customHeight="1" spans="1:9">
      <c r="A134" s="293"/>
      <c r="B134" s="392"/>
      <c r="C134" s="385" t="s">
        <v>28</v>
      </c>
      <c r="D134" s="383">
        <v>200</v>
      </c>
      <c r="E134" s="383">
        <v>4.2</v>
      </c>
      <c r="F134" s="383">
        <v>8.8</v>
      </c>
      <c r="G134" s="383">
        <v>21.8</v>
      </c>
      <c r="H134" s="383">
        <v>184</v>
      </c>
      <c r="I134" s="383">
        <v>429</v>
      </c>
    </row>
    <row r="135" ht="17.25" customHeight="1" spans="1:9">
      <c r="A135" s="293"/>
      <c r="B135" s="392"/>
      <c r="C135" s="385" t="s">
        <v>436</v>
      </c>
      <c r="D135" s="383">
        <v>120</v>
      </c>
      <c r="E135" s="391">
        <v>16.68</v>
      </c>
      <c r="F135" s="391">
        <v>2.52</v>
      </c>
      <c r="G135" s="391">
        <v>11.52</v>
      </c>
      <c r="H135" s="391">
        <v>135.6</v>
      </c>
      <c r="I135" s="383">
        <v>345</v>
      </c>
    </row>
    <row r="136" ht="17.25" customHeight="1" spans="1:9">
      <c r="A136" s="293"/>
      <c r="B136" s="392"/>
      <c r="C136" s="385" t="s">
        <v>54</v>
      </c>
      <c r="D136" s="380">
        <v>200</v>
      </c>
      <c r="E136" s="380">
        <v>1</v>
      </c>
      <c r="F136" s="380">
        <v>0.2</v>
      </c>
      <c r="G136" s="380">
        <v>0.2</v>
      </c>
      <c r="H136" s="391">
        <v>92</v>
      </c>
      <c r="I136" s="383">
        <v>518</v>
      </c>
    </row>
    <row r="137" ht="17.25" customHeight="1" spans="1:9">
      <c r="A137" s="293"/>
      <c r="B137" s="392"/>
      <c r="C137" s="385" t="s">
        <v>123</v>
      </c>
      <c r="D137" s="383">
        <v>60</v>
      </c>
      <c r="E137" s="382">
        <v>4.2</v>
      </c>
      <c r="F137" s="382">
        <v>0.66</v>
      </c>
      <c r="G137" s="382">
        <v>24.18</v>
      </c>
      <c r="H137" s="382">
        <v>115.8</v>
      </c>
      <c r="I137" s="380">
        <v>516</v>
      </c>
    </row>
    <row r="138" ht="17.25" customHeight="1" spans="1:10">
      <c r="A138" s="293"/>
      <c r="B138" s="387" t="s">
        <v>125</v>
      </c>
      <c r="C138" s="387"/>
      <c r="D138" s="388">
        <f>D132+D133+D134+D135+D136+D137</f>
        <v>930</v>
      </c>
      <c r="E138" s="388">
        <f t="shared" ref="E138:H138" si="21">E132+E133+E134+E135+E136+E137</f>
        <v>29.66</v>
      </c>
      <c r="F138" s="388">
        <f t="shared" si="21"/>
        <v>19.78</v>
      </c>
      <c r="G138" s="388">
        <f t="shared" si="21"/>
        <v>80.63</v>
      </c>
      <c r="H138" s="388">
        <f t="shared" si="21"/>
        <v>703.9</v>
      </c>
      <c r="I138" s="380"/>
      <c r="J138" s="355">
        <f>H138/H142</f>
        <v>0.564361595510122</v>
      </c>
    </row>
    <row r="139" ht="17.25" customHeight="1" spans="1:9">
      <c r="A139" s="293"/>
      <c r="B139" s="430" t="s">
        <v>416</v>
      </c>
      <c r="C139" s="431" t="s">
        <v>417</v>
      </c>
      <c r="D139" s="431">
        <v>200</v>
      </c>
      <c r="E139" s="431">
        <v>5.7</v>
      </c>
      <c r="F139" s="431">
        <v>6.3</v>
      </c>
      <c r="G139" s="431">
        <v>7.8</v>
      </c>
      <c r="H139" s="431">
        <v>114</v>
      </c>
      <c r="I139" s="431">
        <v>280</v>
      </c>
    </row>
    <row r="140" ht="17.25" customHeight="1" spans="1:9">
      <c r="A140" s="293"/>
      <c r="B140" s="432"/>
      <c r="C140" s="431" t="s">
        <v>443</v>
      </c>
      <c r="D140" s="431">
        <v>70</v>
      </c>
      <c r="E140" s="431">
        <v>5.6</v>
      </c>
      <c r="F140" s="431">
        <v>7.28</v>
      </c>
      <c r="G140" s="431">
        <v>46.2</v>
      </c>
      <c r="H140" s="431">
        <v>273.7</v>
      </c>
      <c r="I140" s="431"/>
    </row>
    <row r="141" ht="17.25" customHeight="1" spans="1:10">
      <c r="A141" s="293"/>
      <c r="B141" s="387" t="s">
        <v>419</v>
      </c>
      <c r="C141" s="387"/>
      <c r="D141" s="387">
        <f>D139+D140</f>
        <v>270</v>
      </c>
      <c r="E141" s="387">
        <f t="shared" ref="E141:H141" si="22">E139+E140</f>
        <v>11.3</v>
      </c>
      <c r="F141" s="387">
        <f t="shared" si="22"/>
        <v>13.58</v>
      </c>
      <c r="G141" s="387">
        <f t="shared" si="22"/>
        <v>54</v>
      </c>
      <c r="H141" s="387">
        <f t="shared" si="22"/>
        <v>387.7</v>
      </c>
      <c r="I141" s="380"/>
      <c r="J141" s="355">
        <f>H141/H142</f>
        <v>0.310843856484265</v>
      </c>
    </row>
    <row r="142" ht="17.25" customHeight="1" spans="1:9">
      <c r="A142" s="293"/>
      <c r="B142" s="387" t="s">
        <v>126</v>
      </c>
      <c r="C142" s="387"/>
      <c r="D142" s="388">
        <f>D131+D138</f>
        <v>1540</v>
      </c>
      <c r="E142" s="388">
        <f>E131+E138</f>
        <v>45.06</v>
      </c>
      <c r="F142" s="388">
        <f>F131+F138</f>
        <v>31.56</v>
      </c>
      <c r="G142" s="388">
        <f>G131+G138</f>
        <v>173.56</v>
      </c>
      <c r="H142" s="388">
        <f>H131+H138</f>
        <v>1247.25</v>
      </c>
      <c r="I142" s="387"/>
    </row>
    <row r="143" ht="17.25" customHeight="1" spans="1:9">
      <c r="A143" s="293"/>
      <c r="B143" s="417" t="s">
        <v>47</v>
      </c>
      <c r="C143" s="418"/>
      <c r="D143" s="418"/>
      <c r="E143" s="418"/>
      <c r="F143" s="418"/>
      <c r="G143" s="418"/>
      <c r="H143" s="418"/>
      <c r="I143" s="419"/>
    </row>
    <row r="144" ht="17.25" customHeight="1" spans="1:9">
      <c r="A144" s="293"/>
      <c r="B144" s="393" t="s">
        <v>2</v>
      </c>
      <c r="C144" s="379" t="s">
        <v>37</v>
      </c>
      <c r="D144" s="380">
        <v>200</v>
      </c>
      <c r="E144" s="380">
        <v>17.24</v>
      </c>
      <c r="F144" s="380">
        <v>26.76</v>
      </c>
      <c r="G144" s="380">
        <v>4.62</v>
      </c>
      <c r="H144" s="380">
        <v>326.16</v>
      </c>
      <c r="I144" s="380">
        <v>301</v>
      </c>
    </row>
    <row r="145" ht="17.25" customHeight="1" spans="1:9">
      <c r="A145" s="293"/>
      <c r="B145" s="394"/>
      <c r="C145" s="379" t="s">
        <v>51</v>
      </c>
      <c r="D145" s="380">
        <v>60</v>
      </c>
      <c r="E145" s="382">
        <v>4.56</v>
      </c>
      <c r="F145" s="382">
        <v>0.48</v>
      </c>
      <c r="G145" s="382">
        <v>29.52</v>
      </c>
      <c r="H145" s="382">
        <v>141</v>
      </c>
      <c r="I145" s="380">
        <v>108</v>
      </c>
    </row>
    <row r="146" ht="17.25" customHeight="1" spans="1:9">
      <c r="A146" s="293"/>
      <c r="B146" s="394"/>
      <c r="C146" s="395" t="s">
        <v>45</v>
      </c>
      <c r="D146" s="396">
        <v>200</v>
      </c>
      <c r="E146" s="395">
        <v>3.6</v>
      </c>
      <c r="F146" s="395">
        <v>3.3</v>
      </c>
      <c r="G146" s="395">
        <v>25</v>
      </c>
      <c r="H146" s="397">
        <v>144</v>
      </c>
      <c r="I146" s="380">
        <v>496</v>
      </c>
    </row>
    <row r="147" ht="17.25" hidden="1" customHeight="1" spans="1:9">
      <c r="A147" s="293"/>
      <c r="B147" s="398"/>
      <c r="C147" s="385" t="s">
        <v>282</v>
      </c>
      <c r="D147" s="383">
        <v>150</v>
      </c>
      <c r="E147" s="386">
        <v>1.5</v>
      </c>
      <c r="F147" s="386">
        <v>0.5</v>
      </c>
      <c r="G147" s="386">
        <v>21</v>
      </c>
      <c r="H147" s="386">
        <v>96</v>
      </c>
      <c r="I147" s="380">
        <v>112</v>
      </c>
    </row>
    <row r="148" ht="17.25" customHeight="1" spans="1:10">
      <c r="A148" s="293"/>
      <c r="B148" s="387" t="s">
        <v>119</v>
      </c>
      <c r="C148" s="387"/>
      <c r="D148" s="388">
        <f>D144+D145+D146</f>
        <v>460</v>
      </c>
      <c r="E148" s="388">
        <f t="shared" ref="E148:H148" si="23">E144+E145+E146</f>
        <v>25.4</v>
      </c>
      <c r="F148" s="388">
        <f t="shared" si="23"/>
        <v>30.54</v>
      </c>
      <c r="G148" s="388">
        <f t="shared" si="23"/>
        <v>59.14</v>
      </c>
      <c r="H148" s="388">
        <f t="shared" si="23"/>
        <v>611.16</v>
      </c>
      <c r="I148" s="380"/>
      <c r="J148" s="355">
        <f>H148/H158</f>
        <v>0.451677272021817</v>
      </c>
    </row>
    <row r="149" ht="17.25" customHeight="1" spans="1:9">
      <c r="A149" s="293"/>
      <c r="B149" s="389" t="s">
        <v>25</v>
      </c>
      <c r="C149" s="399" t="s">
        <v>428</v>
      </c>
      <c r="D149" s="380">
        <v>100</v>
      </c>
      <c r="E149" s="380">
        <v>0.7</v>
      </c>
      <c r="F149" s="380">
        <v>0.1</v>
      </c>
      <c r="G149" s="380">
        <v>1.9</v>
      </c>
      <c r="H149" s="391">
        <v>12</v>
      </c>
      <c r="I149" s="383">
        <v>71</v>
      </c>
    </row>
    <row r="150" ht="26.25" customHeight="1" spans="1:9">
      <c r="A150" s="293"/>
      <c r="B150" s="392"/>
      <c r="C150" s="385" t="s">
        <v>415</v>
      </c>
      <c r="D150" s="383">
        <v>250</v>
      </c>
      <c r="E150" s="383">
        <v>2.7</v>
      </c>
      <c r="F150" s="383">
        <v>2.85</v>
      </c>
      <c r="G150" s="383">
        <v>17.45</v>
      </c>
      <c r="H150" s="382">
        <v>118.25</v>
      </c>
      <c r="I150" s="383">
        <v>103</v>
      </c>
    </row>
    <row r="151" ht="17.25" customHeight="1" spans="1:9">
      <c r="A151" s="293"/>
      <c r="B151" s="392"/>
      <c r="C151" s="385" t="s">
        <v>422</v>
      </c>
      <c r="D151" s="380">
        <v>200</v>
      </c>
      <c r="E151" s="380">
        <v>19</v>
      </c>
      <c r="F151" s="380">
        <v>23.78</v>
      </c>
      <c r="G151" s="380">
        <v>31.56</v>
      </c>
      <c r="H151" s="391">
        <v>418.88</v>
      </c>
      <c r="I151" s="383">
        <v>131</v>
      </c>
    </row>
    <row r="152" ht="25.9" customHeight="1" spans="1:9">
      <c r="A152" s="293"/>
      <c r="B152" s="392"/>
      <c r="C152" s="400" t="s">
        <v>423</v>
      </c>
      <c r="D152" s="380">
        <v>200</v>
      </c>
      <c r="E152" s="380">
        <v>0.2</v>
      </c>
      <c r="F152" s="380">
        <v>0</v>
      </c>
      <c r="G152" s="380">
        <v>19.8</v>
      </c>
      <c r="H152" s="380">
        <v>77</v>
      </c>
      <c r="I152" s="380">
        <v>296</v>
      </c>
    </row>
    <row r="153" ht="17.25" customHeight="1" spans="1:9">
      <c r="A153" s="293"/>
      <c r="B153" s="392"/>
      <c r="C153" s="385" t="s">
        <v>123</v>
      </c>
      <c r="D153" s="383">
        <v>60</v>
      </c>
      <c r="E153" s="382">
        <v>4.2</v>
      </c>
      <c r="F153" s="382">
        <v>0.66</v>
      </c>
      <c r="G153" s="382">
        <v>24.18</v>
      </c>
      <c r="H153" s="382">
        <v>115.8</v>
      </c>
      <c r="I153" s="380">
        <v>516</v>
      </c>
    </row>
    <row r="154" ht="17.25" customHeight="1" spans="1:10">
      <c r="A154" s="293"/>
      <c r="B154" s="387" t="s">
        <v>125</v>
      </c>
      <c r="C154" s="387"/>
      <c r="D154" s="388">
        <f>D149+D150+D151+D152+D153</f>
        <v>810</v>
      </c>
      <c r="E154" s="388">
        <f t="shared" ref="E154:H154" si="24">E149+E150+E151+E152+E153</f>
        <v>26.8</v>
      </c>
      <c r="F154" s="388">
        <f t="shared" si="24"/>
        <v>27.39</v>
      </c>
      <c r="G154" s="388">
        <f t="shared" si="24"/>
        <v>94.89</v>
      </c>
      <c r="H154" s="388">
        <f t="shared" si="24"/>
        <v>741.93</v>
      </c>
      <c r="I154" s="380"/>
      <c r="J154" s="355">
        <f>H154/H158</f>
        <v>0.548322727978183</v>
      </c>
    </row>
    <row r="155" ht="19.15" customHeight="1" spans="1:9">
      <c r="A155" s="293"/>
      <c r="B155" s="430" t="s">
        <v>416</v>
      </c>
      <c r="C155" s="433" t="s">
        <v>424</v>
      </c>
      <c r="D155" s="431">
        <v>200</v>
      </c>
      <c r="E155" s="431">
        <v>3.16</v>
      </c>
      <c r="F155" s="431">
        <v>2.68</v>
      </c>
      <c r="G155" s="431">
        <v>15.94</v>
      </c>
      <c r="H155" s="431">
        <v>100.6</v>
      </c>
      <c r="I155" s="431">
        <v>379</v>
      </c>
    </row>
    <row r="156" ht="30.6" customHeight="1" spans="1:9">
      <c r="A156" s="293"/>
      <c r="B156" s="432"/>
      <c r="C156" s="434" t="s">
        <v>444</v>
      </c>
      <c r="D156" s="431">
        <v>70</v>
      </c>
      <c r="E156" s="431">
        <v>7.78</v>
      </c>
      <c r="F156" s="431">
        <v>8.3</v>
      </c>
      <c r="G156" s="431">
        <v>29.9</v>
      </c>
      <c r="H156" s="431">
        <v>225.87</v>
      </c>
      <c r="I156" s="431"/>
    </row>
    <row r="157" ht="19.15" customHeight="1" spans="1:10">
      <c r="A157" s="293"/>
      <c r="B157" s="387" t="s">
        <v>419</v>
      </c>
      <c r="C157" s="387"/>
      <c r="D157" s="387">
        <f>D155+D156</f>
        <v>270</v>
      </c>
      <c r="E157" s="387">
        <f t="shared" ref="E157:H157" si="25">E155+E156</f>
        <v>10.94</v>
      </c>
      <c r="F157" s="387">
        <f t="shared" si="25"/>
        <v>10.98</v>
      </c>
      <c r="G157" s="387">
        <f t="shared" si="25"/>
        <v>45.84</v>
      </c>
      <c r="H157" s="387">
        <f t="shared" si="25"/>
        <v>326.47</v>
      </c>
      <c r="I157" s="380"/>
      <c r="J157" s="355">
        <f>H157/H158</f>
        <v>0.2412773725325</v>
      </c>
    </row>
    <row r="158" ht="17.25" customHeight="1" spans="1:9">
      <c r="A158" s="293"/>
      <c r="B158" s="387" t="s">
        <v>126</v>
      </c>
      <c r="C158" s="387"/>
      <c r="D158" s="388">
        <f>D148+D154</f>
        <v>1270</v>
      </c>
      <c r="E158" s="388">
        <f>E148+E154</f>
        <v>52.2</v>
      </c>
      <c r="F158" s="388">
        <f>F148+F154</f>
        <v>57.93</v>
      </c>
      <c r="G158" s="388">
        <f>G148+G154</f>
        <v>154.03</v>
      </c>
      <c r="H158" s="388">
        <f>H148+H154</f>
        <v>1353.09</v>
      </c>
      <c r="I158" s="387"/>
    </row>
    <row r="159" ht="17.25" customHeight="1" spans="1:9">
      <c r="A159" s="293"/>
      <c r="B159" s="417" t="s">
        <v>56</v>
      </c>
      <c r="C159" s="418"/>
      <c r="D159" s="418"/>
      <c r="E159" s="418"/>
      <c r="F159" s="418"/>
      <c r="G159" s="418"/>
      <c r="H159" s="418"/>
      <c r="I159" s="419"/>
    </row>
    <row r="160" ht="17.25" customHeight="1" spans="1:9">
      <c r="A160" s="293"/>
      <c r="B160" s="389" t="s">
        <v>2</v>
      </c>
      <c r="C160" s="385" t="s">
        <v>426</v>
      </c>
      <c r="D160" s="383">
        <v>200</v>
      </c>
      <c r="E160" s="383">
        <v>5.7</v>
      </c>
      <c r="F160" s="383">
        <v>5.26</v>
      </c>
      <c r="G160" s="383">
        <v>18.98</v>
      </c>
      <c r="H160" s="383">
        <v>146</v>
      </c>
      <c r="I160" s="380">
        <v>165</v>
      </c>
    </row>
    <row r="161" ht="17.25" customHeight="1" spans="1:9">
      <c r="A161" s="293"/>
      <c r="B161" s="392"/>
      <c r="C161" s="379" t="s">
        <v>22</v>
      </c>
      <c r="D161" s="380">
        <v>50</v>
      </c>
      <c r="E161" s="380">
        <v>6.25</v>
      </c>
      <c r="F161" s="380">
        <v>3.75</v>
      </c>
      <c r="G161" s="380">
        <v>18.13</v>
      </c>
      <c r="H161" s="380">
        <v>133.75</v>
      </c>
      <c r="I161" s="380">
        <v>3</v>
      </c>
    </row>
    <row r="162" ht="17.25" customHeight="1" spans="1:9">
      <c r="A162" s="293"/>
      <c r="B162" s="392"/>
      <c r="C162" s="380" t="s">
        <v>427</v>
      </c>
      <c r="D162" s="383">
        <v>200</v>
      </c>
      <c r="E162" s="383">
        <v>0.1</v>
      </c>
      <c r="F162" s="383">
        <v>0.04</v>
      </c>
      <c r="G162" s="383">
        <v>9.9</v>
      </c>
      <c r="H162" s="382">
        <v>35</v>
      </c>
      <c r="I162" s="380">
        <v>268</v>
      </c>
    </row>
    <row r="163" ht="17.25" customHeight="1" spans="1:9">
      <c r="A163" s="293"/>
      <c r="B163" s="401"/>
      <c r="C163" s="385" t="s">
        <v>414</v>
      </c>
      <c r="D163" s="383">
        <v>160</v>
      </c>
      <c r="E163" s="386">
        <v>0.99</v>
      </c>
      <c r="F163" s="386">
        <v>0.22</v>
      </c>
      <c r="G163" s="386">
        <v>8.91</v>
      </c>
      <c r="H163" s="386">
        <v>47.3</v>
      </c>
      <c r="I163" s="380">
        <v>112</v>
      </c>
    </row>
    <row r="164" ht="17.25" customHeight="1" spans="1:11">
      <c r="A164" s="293"/>
      <c r="B164" s="387" t="s">
        <v>119</v>
      </c>
      <c r="C164" s="387"/>
      <c r="D164" s="388">
        <f>D160+D161+D162+D163</f>
        <v>610</v>
      </c>
      <c r="E164" s="388">
        <f t="shared" ref="E164:H164" si="26">E160+E161+E162+E163</f>
        <v>13.04</v>
      </c>
      <c r="F164" s="388">
        <f t="shared" si="26"/>
        <v>9.27</v>
      </c>
      <c r="G164" s="388">
        <f t="shared" si="26"/>
        <v>55.92</v>
      </c>
      <c r="H164" s="388">
        <f t="shared" si="26"/>
        <v>362.05</v>
      </c>
      <c r="I164" s="380"/>
      <c r="J164" s="356">
        <f>H164/H175</f>
        <v>0.265383910573575</v>
      </c>
      <c r="K164">
        <v>3</v>
      </c>
    </row>
    <row r="165" ht="17.25" customHeight="1" spans="1:9">
      <c r="A165" s="293"/>
      <c r="B165" s="389" t="s">
        <v>25</v>
      </c>
      <c r="C165" s="390" t="s">
        <v>421</v>
      </c>
      <c r="D165" s="383">
        <v>100</v>
      </c>
      <c r="E165" s="383">
        <v>1.1</v>
      </c>
      <c r="F165" s="383">
        <v>0.2</v>
      </c>
      <c r="G165" s="383">
        <v>3.8</v>
      </c>
      <c r="H165" s="382">
        <v>22</v>
      </c>
      <c r="I165" s="383">
        <v>71</v>
      </c>
    </row>
    <row r="166" ht="27" customHeight="1" spans="1:9">
      <c r="A166" s="293"/>
      <c r="B166" s="392"/>
      <c r="C166" s="400" t="s">
        <v>437</v>
      </c>
      <c r="D166" s="383">
        <v>250</v>
      </c>
      <c r="E166" s="391">
        <v>2.3</v>
      </c>
      <c r="F166" s="391">
        <v>4.25</v>
      </c>
      <c r="G166" s="391">
        <v>15.13</v>
      </c>
      <c r="H166" s="391">
        <v>108</v>
      </c>
      <c r="I166" s="383">
        <v>144</v>
      </c>
    </row>
    <row r="167" ht="17.25" customHeight="1" spans="1:9">
      <c r="A167" s="293"/>
      <c r="B167" s="392"/>
      <c r="C167" s="385" t="s">
        <v>49</v>
      </c>
      <c r="D167" s="383">
        <v>200</v>
      </c>
      <c r="E167" s="383">
        <v>11.4</v>
      </c>
      <c r="F167" s="383">
        <v>10.46</v>
      </c>
      <c r="G167" s="383">
        <v>49.44</v>
      </c>
      <c r="H167" s="383">
        <v>337.4</v>
      </c>
      <c r="I167" s="383">
        <v>237</v>
      </c>
    </row>
    <row r="168" ht="17.25" customHeight="1" spans="1:9">
      <c r="A168" s="293"/>
      <c r="B168" s="392"/>
      <c r="C168" s="385" t="s">
        <v>430</v>
      </c>
      <c r="D168" s="383">
        <v>100</v>
      </c>
      <c r="E168" s="383">
        <v>10.64</v>
      </c>
      <c r="F168" s="383">
        <v>28.19</v>
      </c>
      <c r="G168" s="383">
        <v>2.89</v>
      </c>
      <c r="H168" s="382">
        <v>309</v>
      </c>
      <c r="I168" s="383">
        <v>260</v>
      </c>
    </row>
    <row r="169" ht="17.25" customHeight="1" spans="1:9">
      <c r="A169" s="293"/>
      <c r="B169" s="392"/>
      <c r="C169" s="400" t="s">
        <v>431</v>
      </c>
      <c r="D169" s="380">
        <v>200</v>
      </c>
      <c r="E169" s="380">
        <v>0.5</v>
      </c>
      <c r="F169" s="380">
        <v>0</v>
      </c>
      <c r="G169" s="380">
        <v>27</v>
      </c>
      <c r="H169" s="380">
        <v>110</v>
      </c>
      <c r="I169" s="380">
        <v>508</v>
      </c>
    </row>
    <row r="170" ht="17.25" customHeight="1" spans="1:9">
      <c r="A170" s="293"/>
      <c r="B170" s="392"/>
      <c r="C170" s="385" t="s">
        <v>123</v>
      </c>
      <c r="D170" s="383">
        <v>60</v>
      </c>
      <c r="E170" s="382">
        <v>4.2</v>
      </c>
      <c r="F170" s="382">
        <v>0.66</v>
      </c>
      <c r="G170" s="382">
        <v>24.18</v>
      </c>
      <c r="H170" s="382">
        <v>115.8</v>
      </c>
      <c r="I170" s="380">
        <v>516</v>
      </c>
    </row>
    <row r="171" ht="17.25" customHeight="1" spans="1:10">
      <c r="A171" s="293"/>
      <c r="B171" s="387" t="s">
        <v>125</v>
      </c>
      <c r="C171" s="387"/>
      <c r="D171" s="388">
        <f>D165+D166+D167+D168+D169+D170</f>
        <v>910</v>
      </c>
      <c r="E171" s="388">
        <f t="shared" ref="E171:H171" si="27">E165+E166+E167+E168+E169+E170</f>
        <v>30.14</v>
      </c>
      <c r="F171" s="388">
        <f t="shared" si="27"/>
        <v>43.76</v>
      </c>
      <c r="G171" s="388">
        <f t="shared" si="27"/>
        <v>122.44</v>
      </c>
      <c r="H171" s="388">
        <f t="shared" si="27"/>
        <v>1002.2</v>
      </c>
      <c r="I171" s="380"/>
      <c r="J171" s="355">
        <f>H171/H175</f>
        <v>0.734616089426425</v>
      </c>
    </row>
    <row r="172" ht="17.25" customHeight="1" spans="1:9">
      <c r="A172" s="293"/>
      <c r="B172" s="430" t="s">
        <v>416</v>
      </c>
      <c r="C172" s="431" t="s">
        <v>417</v>
      </c>
      <c r="D172" s="431">
        <v>200</v>
      </c>
      <c r="E172" s="431">
        <v>5.7</v>
      </c>
      <c r="F172" s="431">
        <v>6.3</v>
      </c>
      <c r="G172" s="431">
        <v>7.8</v>
      </c>
      <c r="H172" s="431">
        <v>114</v>
      </c>
      <c r="I172" s="431">
        <v>280</v>
      </c>
    </row>
    <row r="173" ht="17.25" customHeight="1" spans="1:9">
      <c r="A173" s="293"/>
      <c r="B173" s="432"/>
      <c r="C173" s="431" t="s">
        <v>442</v>
      </c>
      <c r="D173" s="431">
        <v>100</v>
      </c>
      <c r="E173" s="431">
        <v>7</v>
      </c>
      <c r="F173" s="431">
        <v>5</v>
      </c>
      <c r="G173" s="431">
        <v>58</v>
      </c>
      <c r="H173" s="431">
        <v>300</v>
      </c>
      <c r="I173" s="431"/>
    </row>
    <row r="174" ht="17.25" customHeight="1" spans="1:10">
      <c r="A174" s="293"/>
      <c r="B174" s="387" t="s">
        <v>419</v>
      </c>
      <c r="C174" s="387"/>
      <c r="D174" s="387">
        <f>D172+D173</f>
        <v>300</v>
      </c>
      <c r="E174" s="387">
        <f t="shared" ref="E174:H174" si="28">E172+E173</f>
        <v>12.7</v>
      </c>
      <c r="F174" s="387">
        <f t="shared" si="28"/>
        <v>11.3</v>
      </c>
      <c r="G174" s="387">
        <f t="shared" si="28"/>
        <v>65.8</v>
      </c>
      <c r="H174" s="387">
        <f t="shared" si="28"/>
        <v>414</v>
      </c>
      <c r="I174" s="380"/>
      <c r="J174" s="355">
        <f>H174/H175</f>
        <v>0.303463441451347</v>
      </c>
    </row>
    <row r="175" ht="17.25" customHeight="1" spans="1:9">
      <c r="A175" s="293"/>
      <c r="B175" s="387" t="s">
        <v>126</v>
      </c>
      <c r="C175" s="387"/>
      <c r="D175" s="388">
        <f>D164+D171</f>
        <v>1520</v>
      </c>
      <c r="E175" s="388">
        <f>E164+E171</f>
        <v>43.18</v>
      </c>
      <c r="F175" s="388">
        <f>F164+F171</f>
        <v>53.03</v>
      </c>
      <c r="G175" s="388">
        <f>G164+G171</f>
        <v>178.36</v>
      </c>
      <c r="H175" s="388">
        <f>H164+H171</f>
        <v>1364.25</v>
      </c>
      <c r="I175" s="387"/>
    </row>
    <row r="176" ht="17.25" customHeight="1" spans="1:9">
      <c r="A176" s="293"/>
      <c r="B176" s="417" t="s">
        <v>62</v>
      </c>
      <c r="C176" s="418"/>
      <c r="D176" s="418"/>
      <c r="E176" s="418"/>
      <c r="F176" s="418"/>
      <c r="G176" s="418"/>
      <c r="H176" s="418"/>
      <c r="I176" s="419"/>
    </row>
    <row r="177" ht="17.25" customHeight="1" spans="1:9">
      <c r="A177" s="293"/>
      <c r="B177" s="389" t="s">
        <v>2</v>
      </c>
      <c r="C177" s="408" t="s">
        <v>141</v>
      </c>
      <c r="D177" s="409">
        <v>200</v>
      </c>
      <c r="E177" s="391">
        <v>5.62</v>
      </c>
      <c r="F177" s="391">
        <v>7.78</v>
      </c>
      <c r="G177" s="391">
        <v>39.02</v>
      </c>
      <c r="H177" s="391">
        <v>249.2</v>
      </c>
      <c r="I177" s="380">
        <v>181</v>
      </c>
    </row>
    <row r="178" ht="17.25" customHeight="1" spans="1:9">
      <c r="A178" s="293"/>
      <c r="B178" s="392"/>
      <c r="C178" s="379" t="s">
        <v>129</v>
      </c>
      <c r="D178" s="380">
        <v>50</v>
      </c>
      <c r="E178" s="380">
        <v>3</v>
      </c>
      <c r="F178" s="380">
        <v>10.75</v>
      </c>
      <c r="G178" s="380">
        <v>18.25</v>
      </c>
      <c r="H178" s="380">
        <v>182.5</v>
      </c>
      <c r="I178" s="380">
        <v>1</v>
      </c>
    </row>
    <row r="179" ht="17.25" customHeight="1" spans="1:9">
      <c r="A179" s="293"/>
      <c r="B179" s="392"/>
      <c r="C179" s="385" t="s">
        <v>23</v>
      </c>
      <c r="D179" s="380">
        <v>200</v>
      </c>
      <c r="E179" s="383">
        <v>0.1</v>
      </c>
      <c r="F179" s="383">
        <v>0</v>
      </c>
      <c r="G179" s="383">
        <v>15.2</v>
      </c>
      <c r="H179" s="383">
        <v>61</v>
      </c>
      <c r="I179" s="380">
        <v>494</v>
      </c>
    </row>
    <row r="180" ht="17.25" hidden="1" customHeight="1" spans="1:9">
      <c r="A180" s="293"/>
      <c r="B180" s="392"/>
      <c r="C180" s="385" t="s">
        <v>282</v>
      </c>
      <c r="D180" s="383">
        <v>150</v>
      </c>
      <c r="E180" s="386">
        <v>1.5</v>
      </c>
      <c r="F180" s="386">
        <v>0.5</v>
      </c>
      <c r="G180" s="386">
        <v>21</v>
      </c>
      <c r="H180" s="386">
        <v>96</v>
      </c>
      <c r="I180" s="380">
        <v>112</v>
      </c>
    </row>
    <row r="181" ht="17.25" customHeight="1" spans="1:10">
      <c r="A181" s="293"/>
      <c r="B181" s="387" t="s">
        <v>119</v>
      </c>
      <c r="C181" s="387"/>
      <c r="D181" s="388">
        <f>D177+D178+D179</f>
        <v>450</v>
      </c>
      <c r="E181" s="388">
        <f t="shared" ref="E181:H181" si="29">E177+E178+E179</f>
        <v>8.72</v>
      </c>
      <c r="F181" s="388">
        <f t="shared" si="29"/>
        <v>18.53</v>
      </c>
      <c r="G181" s="388">
        <f t="shared" si="29"/>
        <v>72.47</v>
      </c>
      <c r="H181" s="388">
        <f t="shared" si="29"/>
        <v>492.7</v>
      </c>
      <c r="I181" s="380"/>
      <c r="J181" s="355">
        <f>H181/H192</f>
        <v>0.365455651322524</v>
      </c>
    </row>
    <row r="182" ht="17.25" customHeight="1" spans="1:9">
      <c r="A182" s="293"/>
      <c r="B182" s="389" t="s">
        <v>25</v>
      </c>
      <c r="C182" s="390" t="s">
        <v>120</v>
      </c>
      <c r="D182" s="380">
        <v>100</v>
      </c>
      <c r="E182" s="380">
        <v>0.9</v>
      </c>
      <c r="F182" s="380">
        <v>5.1</v>
      </c>
      <c r="G182" s="380">
        <v>3.6</v>
      </c>
      <c r="H182" s="391">
        <v>64</v>
      </c>
      <c r="I182" s="383">
        <v>31</v>
      </c>
    </row>
    <row r="183" ht="17.25" customHeight="1" spans="1:9">
      <c r="A183" s="293"/>
      <c r="B183" s="392"/>
      <c r="C183" s="385" t="s">
        <v>142</v>
      </c>
      <c r="D183" s="383">
        <v>250</v>
      </c>
      <c r="E183" s="383">
        <v>1.83</v>
      </c>
      <c r="F183" s="383">
        <v>5</v>
      </c>
      <c r="G183" s="383">
        <v>10.65</v>
      </c>
      <c r="H183" s="382">
        <v>95</v>
      </c>
      <c r="I183" s="383">
        <v>128</v>
      </c>
    </row>
    <row r="184" ht="17.25" customHeight="1" spans="2:9">
      <c r="B184" s="392"/>
      <c r="C184" s="385" t="s">
        <v>136</v>
      </c>
      <c r="D184" s="383">
        <v>200</v>
      </c>
      <c r="E184" s="383">
        <v>7.54</v>
      </c>
      <c r="F184" s="383">
        <v>0.9</v>
      </c>
      <c r="G184" s="383">
        <v>38.72</v>
      </c>
      <c r="H184" s="382">
        <v>193.2</v>
      </c>
      <c r="I184" s="383">
        <v>291</v>
      </c>
    </row>
    <row r="185" ht="29.45" customHeight="1" spans="2:9">
      <c r="B185" s="392"/>
      <c r="C185" s="385" t="s">
        <v>150</v>
      </c>
      <c r="D185" s="383">
        <v>106</v>
      </c>
      <c r="E185" s="410">
        <v>16.75</v>
      </c>
      <c r="F185" s="410">
        <v>17.41</v>
      </c>
      <c r="G185" s="382">
        <v>17.84</v>
      </c>
      <c r="H185" s="382">
        <v>295.48</v>
      </c>
      <c r="I185" s="383">
        <v>305</v>
      </c>
    </row>
    <row r="186" ht="17.25" customHeight="1" spans="2:9">
      <c r="B186" s="392"/>
      <c r="C186" s="385" t="s">
        <v>54</v>
      </c>
      <c r="D186" s="380">
        <v>200</v>
      </c>
      <c r="E186" s="380">
        <v>1</v>
      </c>
      <c r="F186" s="380">
        <v>0.2</v>
      </c>
      <c r="G186" s="380">
        <v>0.2</v>
      </c>
      <c r="H186" s="391">
        <v>92</v>
      </c>
      <c r="I186" s="383">
        <v>518</v>
      </c>
    </row>
    <row r="187" ht="17.25" customHeight="1" spans="2:9">
      <c r="B187" s="392"/>
      <c r="C187" s="385" t="s">
        <v>123</v>
      </c>
      <c r="D187" s="383">
        <v>60</v>
      </c>
      <c r="E187" s="382">
        <v>4.2</v>
      </c>
      <c r="F187" s="382">
        <v>0.66</v>
      </c>
      <c r="G187" s="382">
        <v>24.18</v>
      </c>
      <c r="H187" s="382">
        <v>115.8</v>
      </c>
      <c r="I187" s="380">
        <v>516</v>
      </c>
    </row>
    <row r="188" ht="17.25" customHeight="1" spans="2:10">
      <c r="B188" s="387" t="s">
        <v>125</v>
      </c>
      <c r="C188" s="387"/>
      <c r="D188" s="388">
        <f>D182+D183+D184+D185+D186+D187</f>
        <v>916</v>
      </c>
      <c r="E188" s="388">
        <f t="shared" ref="E188:H188" si="30">E182+E183+E184+E185+E186+E187</f>
        <v>32.22</v>
      </c>
      <c r="F188" s="388">
        <f t="shared" si="30"/>
        <v>29.27</v>
      </c>
      <c r="G188" s="388">
        <f t="shared" si="30"/>
        <v>95.19</v>
      </c>
      <c r="H188" s="388">
        <f t="shared" si="30"/>
        <v>855.48</v>
      </c>
      <c r="I188" s="380"/>
      <c r="J188" s="355">
        <f>H188/H192</f>
        <v>0.634544348677476</v>
      </c>
    </row>
    <row r="189" customHeight="1" spans="2:9">
      <c r="B189" s="430" t="s">
        <v>416</v>
      </c>
      <c r="C189" s="433" t="s">
        <v>424</v>
      </c>
      <c r="D189" s="431">
        <v>200</v>
      </c>
      <c r="E189" s="431">
        <v>3.16</v>
      </c>
      <c r="F189" s="431">
        <v>2.68</v>
      </c>
      <c r="G189" s="431">
        <v>15.94</v>
      </c>
      <c r="H189" s="431">
        <v>100.6</v>
      </c>
      <c r="I189" s="431">
        <v>379</v>
      </c>
    </row>
    <row r="190" ht="16.15" customHeight="1" spans="2:9">
      <c r="B190" s="432"/>
      <c r="C190" s="431" t="s">
        <v>418</v>
      </c>
      <c r="D190" s="431">
        <v>65</v>
      </c>
      <c r="E190" s="431">
        <v>4.55</v>
      </c>
      <c r="F190" s="431">
        <v>13.65</v>
      </c>
      <c r="G190" s="431">
        <v>34.45</v>
      </c>
      <c r="H190" s="431">
        <v>279.5</v>
      </c>
      <c r="I190" s="431"/>
    </row>
    <row r="191" ht="17.25" customHeight="1" spans="2:10">
      <c r="B191" s="387" t="s">
        <v>419</v>
      </c>
      <c r="C191" s="387"/>
      <c r="D191" s="387">
        <f>D189+D190</f>
        <v>265</v>
      </c>
      <c r="E191" s="387">
        <f t="shared" ref="E191:H191" si="31">E189+E190</f>
        <v>7.71</v>
      </c>
      <c r="F191" s="387">
        <f t="shared" si="31"/>
        <v>16.33</v>
      </c>
      <c r="G191" s="387">
        <f t="shared" si="31"/>
        <v>50.39</v>
      </c>
      <c r="H191" s="387">
        <f t="shared" si="31"/>
        <v>380.1</v>
      </c>
      <c r="I191" s="380"/>
      <c r="J191" s="355">
        <f>H191/H192</f>
        <v>0.281935646575383</v>
      </c>
    </row>
    <row r="192" ht="17.25" customHeight="1" spans="2:9">
      <c r="B192" s="387" t="s">
        <v>126</v>
      </c>
      <c r="C192" s="387"/>
      <c r="D192" s="388">
        <f>D181+D188</f>
        <v>1366</v>
      </c>
      <c r="E192" s="388">
        <f>E181+E188</f>
        <v>40.94</v>
      </c>
      <c r="F192" s="388">
        <f>F181+F188</f>
        <v>47.8</v>
      </c>
      <c r="G192" s="388">
        <f>G181+G188</f>
        <v>167.66</v>
      </c>
      <c r="H192" s="388">
        <f>H181+H188</f>
        <v>1348.18</v>
      </c>
      <c r="I192" s="387"/>
    </row>
    <row r="193" ht="17.25" customHeight="1" spans="2:9">
      <c r="B193" s="411"/>
      <c r="C193" s="411"/>
      <c r="D193" s="411"/>
      <c r="E193" s="411"/>
      <c r="F193" s="411"/>
      <c r="G193" s="411"/>
      <c r="H193" s="411"/>
      <c r="I193" s="411"/>
    </row>
    <row r="194" ht="17.25" customHeight="1" spans="2:9">
      <c r="B194" s="412" t="s">
        <v>88</v>
      </c>
      <c r="C194" s="413"/>
      <c r="D194" s="414"/>
      <c r="E194" s="415">
        <f>(E40+E56+E73+E90+E107+E125+E142+E158+E175+E192)/10</f>
        <v>49.027</v>
      </c>
      <c r="F194" s="415">
        <f>(F40+F56+F73+F90+F107+F125+F142+F158+F175+F192)/10</f>
        <v>52.296</v>
      </c>
      <c r="G194" s="415">
        <f>(G40+G56+G73+G90+G107+G125+G142+G158+G175+G192)/10</f>
        <v>179.816</v>
      </c>
      <c r="H194" s="415">
        <f>(H40+H56+H73+H90+H107+H125+H142+H158+H175+H192)/10</f>
        <v>1419.34</v>
      </c>
      <c r="I194" s="411"/>
    </row>
    <row r="195" ht="17.25" customHeight="1" spans="2:9">
      <c r="B195" s="412" t="s">
        <v>89</v>
      </c>
      <c r="C195" s="413"/>
      <c r="D195" s="414"/>
      <c r="E195" s="415">
        <v>46.2</v>
      </c>
      <c r="F195" s="415">
        <v>47.4</v>
      </c>
      <c r="G195" s="415">
        <v>201</v>
      </c>
      <c r="H195" s="415">
        <v>1410</v>
      </c>
      <c r="I195" s="411"/>
    </row>
    <row r="196" ht="17.25" customHeight="1" spans="2:9">
      <c r="B196" s="412" t="s">
        <v>90</v>
      </c>
      <c r="C196" s="413"/>
      <c r="D196" s="414"/>
      <c r="E196" s="416">
        <f>E194/E195*100</f>
        <v>106.119047619048</v>
      </c>
      <c r="F196" s="416">
        <f t="shared" ref="F196:H196" si="32">F194/F195*100</f>
        <v>110.329113924051</v>
      </c>
      <c r="G196" s="416">
        <f t="shared" si="32"/>
        <v>89.4606965174129</v>
      </c>
      <c r="H196" s="416">
        <f t="shared" si="32"/>
        <v>100.662411347518</v>
      </c>
      <c r="I196" s="411"/>
    </row>
  </sheetData>
  <mergeCells count="96">
    <mergeCell ref="B13:I13"/>
    <mergeCell ref="B14:I14"/>
    <mergeCell ref="B15:I15"/>
    <mergeCell ref="B16:I16"/>
    <mergeCell ref="B17:I17"/>
    <mergeCell ref="E21:G21"/>
    <mergeCell ref="B23:I23"/>
    <mergeCell ref="B24:I24"/>
    <mergeCell ref="B29:C29"/>
    <mergeCell ref="B36:C36"/>
    <mergeCell ref="B39:C39"/>
    <mergeCell ref="B40:C40"/>
    <mergeCell ref="B41:I41"/>
    <mergeCell ref="B46:C46"/>
    <mergeCell ref="B52:C52"/>
    <mergeCell ref="B55:C55"/>
    <mergeCell ref="B56:C56"/>
    <mergeCell ref="B57:I57"/>
    <mergeCell ref="B62:C62"/>
    <mergeCell ref="B69:C69"/>
    <mergeCell ref="B72:C72"/>
    <mergeCell ref="B73:C73"/>
    <mergeCell ref="B74:I74"/>
    <mergeCell ref="B79:C79"/>
    <mergeCell ref="B86:C86"/>
    <mergeCell ref="B89:C89"/>
    <mergeCell ref="B90:C90"/>
    <mergeCell ref="B91:I91"/>
    <mergeCell ref="B96:C96"/>
    <mergeCell ref="B103:C103"/>
    <mergeCell ref="B106:C106"/>
    <mergeCell ref="B107:C107"/>
    <mergeCell ref="B108:I108"/>
    <mergeCell ref="B109:I109"/>
    <mergeCell ref="B114:C114"/>
    <mergeCell ref="B121:C121"/>
    <mergeCell ref="B124:C124"/>
    <mergeCell ref="B125:C125"/>
    <mergeCell ref="B126:I126"/>
    <mergeCell ref="B131:C131"/>
    <mergeCell ref="B138:C138"/>
    <mergeCell ref="B141:C141"/>
    <mergeCell ref="B142:C142"/>
    <mergeCell ref="B143:I143"/>
    <mergeCell ref="B148:C148"/>
    <mergeCell ref="B154:C154"/>
    <mergeCell ref="B157:C157"/>
    <mergeCell ref="B158:C158"/>
    <mergeCell ref="B159:I159"/>
    <mergeCell ref="B164:C164"/>
    <mergeCell ref="B171:C171"/>
    <mergeCell ref="B174:C174"/>
    <mergeCell ref="B175:C175"/>
    <mergeCell ref="B176:I176"/>
    <mergeCell ref="B181:C181"/>
    <mergeCell ref="B188:C188"/>
    <mergeCell ref="B191:C191"/>
    <mergeCell ref="B192:C192"/>
    <mergeCell ref="B194:D194"/>
    <mergeCell ref="B195:D195"/>
    <mergeCell ref="B196:D196"/>
    <mergeCell ref="B21:B22"/>
    <mergeCell ref="B25:B28"/>
    <mergeCell ref="B30:B35"/>
    <mergeCell ref="B37:B38"/>
    <mergeCell ref="B42:B45"/>
    <mergeCell ref="B47:B51"/>
    <mergeCell ref="B53:B54"/>
    <mergeCell ref="B58:B61"/>
    <mergeCell ref="B63:B68"/>
    <mergeCell ref="B70:B71"/>
    <mergeCell ref="B75:B78"/>
    <mergeCell ref="B80:B85"/>
    <mergeCell ref="B87:B88"/>
    <mergeCell ref="B92:B94"/>
    <mergeCell ref="B97:B102"/>
    <mergeCell ref="B104:B105"/>
    <mergeCell ref="B110:B113"/>
    <mergeCell ref="B115:B120"/>
    <mergeCell ref="B122:B123"/>
    <mergeCell ref="B127:B129"/>
    <mergeCell ref="B132:B137"/>
    <mergeCell ref="B139:B140"/>
    <mergeCell ref="B144:B147"/>
    <mergeCell ref="B149:B153"/>
    <mergeCell ref="B155:B156"/>
    <mergeCell ref="B160:B163"/>
    <mergeCell ref="B165:B170"/>
    <mergeCell ref="B172:B173"/>
    <mergeCell ref="B177:B179"/>
    <mergeCell ref="B182:B187"/>
    <mergeCell ref="B189:B190"/>
    <mergeCell ref="C21:C22"/>
    <mergeCell ref="D21:D22"/>
    <mergeCell ref="H21:H22"/>
    <mergeCell ref="I21:I22"/>
  </mergeCells>
  <pageMargins left="0.708661417322835" right="0.708661417322835" top="0.236220472440945" bottom="0.236220472440945" header="0.31496062992126" footer="0.31496062992126"/>
  <pageSetup paperSize="9" scale="93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L163"/>
  <sheetViews>
    <sheetView topLeftCell="A4" workbookViewId="0">
      <selection activeCell="D28" sqref="D28"/>
    </sheetView>
  </sheetViews>
  <sheetFormatPr defaultColWidth="9" defaultRowHeight="15"/>
  <cols>
    <col min="1" max="1" width="6.28571428571429" customWidth="1"/>
    <col min="2" max="2" width="27.1428571428571" customWidth="1"/>
    <col min="3" max="3" width="36.4285714285714" customWidth="1"/>
    <col min="5" max="5" width="10.1428571428571" customWidth="1"/>
    <col min="6" max="7" width="10.4285714285714" customWidth="1"/>
    <col min="8" max="8" width="14.1428571428571" customWidth="1"/>
    <col min="9" max="9" width="10.8571428571429" customWidth="1"/>
  </cols>
  <sheetData>
    <row r="2" spans="2:9">
      <c r="B2" s="312" t="s">
        <v>93</v>
      </c>
      <c r="C2" s="313"/>
      <c r="D2" s="313"/>
      <c r="E2" s="313" t="s">
        <v>94</v>
      </c>
      <c r="F2" s="313"/>
      <c r="G2" s="314"/>
      <c r="H2" s="312"/>
      <c r="I2" s="312"/>
    </row>
    <row r="3" spans="2:9">
      <c r="B3" s="312" t="s">
        <v>95</v>
      </c>
      <c r="C3" s="313"/>
      <c r="D3" s="313"/>
      <c r="E3" s="313" t="s">
        <v>96</v>
      </c>
      <c r="F3" s="313"/>
      <c r="G3" s="314"/>
      <c r="H3" s="312"/>
      <c r="I3" s="312"/>
    </row>
    <row r="4" spans="2:9">
      <c r="B4" s="312" t="s">
        <v>97</v>
      </c>
      <c r="C4" s="313"/>
      <c r="D4" s="313"/>
      <c r="E4" s="313" t="s">
        <v>98</v>
      </c>
      <c r="F4" s="313"/>
      <c r="G4" s="314"/>
      <c r="H4" s="312"/>
      <c r="I4" s="312"/>
    </row>
    <row r="5" spans="2:9">
      <c r="B5" s="312" t="s">
        <v>99</v>
      </c>
      <c r="C5" s="313"/>
      <c r="D5" s="313"/>
      <c r="E5" s="313"/>
      <c r="F5" s="313"/>
      <c r="G5" s="313"/>
      <c r="H5" s="313"/>
      <c r="I5" s="313"/>
    </row>
    <row r="6" spans="2:9">
      <c r="B6" s="312"/>
      <c r="C6" s="313"/>
      <c r="D6" s="313"/>
      <c r="E6" s="313"/>
      <c r="F6" s="313"/>
      <c r="G6" s="313"/>
      <c r="H6" s="313"/>
      <c r="I6" s="313"/>
    </row>
    <row r="7" spans="2:9">
      <c r="B7" s="312"/>
      <c r="C7" s="313"/>
      <c r="D7" s="313"/>
      <c r="E7" s="313"/>
      <c r="F7" s="313"/>
      <c r="G7" s="313"/>
      <c r="H7" s="313"/>
      <c r="I7" s="313"/>
    </row>
    <row r="8" spans="2:9">
      <c r="B8" s="315" t="s">
        <v>439</v>
      </c>
      <c r="C8" s="316" t="s">
        <v>101</v>
      </c>
      <c r="D8" s="317"/>
      <c r="E8" s="315" t="s">
        <v>440</v>
      </c>
      <c r="F8" s="314"/>
      <c r="G8" s="314"/>
      <c r="H8" s="315"/>
      <c r="I8" s="316" t="s">
        <v>411</v>
      </c>
    </row>
    <row r="9" spans="2:9">
      <c r="B9" s="313"/>
      <c r="C9" s="313"/>
      <c r="D9" s="313"/>
      <c r="E9" s="313"/>
      <c r="F9" s="313"/>
      <c r="G9" s="313"/>
      <c r="H9" s="313"/>
      <c r="I9" s="313"/>
    </row>
    <row r="10" spans="2:9">
      <c r="B10" s="313"/>
      <c r="C10" s="313"/>
      <c r="D10" s="313"/>
      <c r="E10" s="313"/>
      <c r="F10" s="313"/>
      <c r="G10" s="313"/>
      <c r="H10" s="313"/>
      <c r="I10" s="313"/>
    </row>
    <row r="11" spans="2:9">
      <c r="B11" s="314"/>
      <c r="C11" s="314"/>
      <c r="D11" s="314"/>
      <c r="E11" s="314"/>
      <c r="F11" s="314"/>
      <c r="G11" s="314"/>
      <c r="H11" s="314"/>
      <c r="I11" s="314"/>
    </row>
    <row r="12" spans="2:9">
      <c r="B12" s="314"/>
      <c r="C12" s="314"/>
      <c r="D12" s="314"/>
      <c r="E12" s="314"/>
      <c r="F12" s="314"/>
      <c r="G12" s="314"/>
      <c r="H12" s="314"/>
      <c r="I12" s="314"/>
    </row>
    <row r="13" ht="20.25" spans="2:9">
      <c r="B13" s="318" t="s">
        <v>104</v>
      </c>
      <c r="C13" s="318"/>
      <c r="D13" s="318"/>
      <c r="E13" s="318"/>
      <c r="F13" s="318"/>
      <c r="G13" s="318"/>
      <c r="H13" s="318"/>
      <c r="I13" s="318"/>
    </row>
    <row r="14" ht="15.75" spans="2:9">
      <c r="B14" s="319" t="s">
        <v>105</v>
      </c>
      <c r="C14" s="319"/>
      <c r="D14" s="319"/>
      <c r="E14" s="319"/>
      <c r="F14" s="319"/>
      <c r="G14" s="319"/>
      <c r="H14" s="319"/>
      <c r="I14" s="319"/>
    </row>
    <row r="15" ht="15.75" spans="2:9">
      <c r="B15" s="319" t="s">
        <v>106</v>
      </c>
      <c r="C15" s="319"/>
      <c r="D15" s="319"/>
      <c r="E15" s="319"/>
      <c r="F15" s="319"/>
      <c r="G15" s="319"/>
      <c r="H15" s="319"/>
      <c r="I15" s="319"/>
    </row>
    <row r="16" ht="15.75" spans="2:9">
      <c r="B16" s="319" t="s">
        <v>445</v>
      </c>
      <c r="C16" s="319"/>
      <c r="D16" s="319"/>
      <c r="E16" s="319"/>
      <c r="F16" s="319"/>
      <c r="G16" s="319"/>
      <c r="H16" s="319"/>
      <c r="I16" s="319"/>
    </row>
    <row r="17" ht="15.75" spans="2:9">
      <c r="B17" s="319" t="s">
        <v>441</v>
      </c>
      <c r="C17" s="319"/>
      <c r="D17" s="319"/>
      <c r="E17" s="319"/>
      <c r="F17" s="319"/>
      <c r="G17" s="319"/>
      <c r="H17" s="319"/>
      <c r="I17" s="319"/>
    </row>
    <row r="18" spans="2:9">
      <c r="B18" s="320"/>
      <c r="C18" s="320"/>
      <c r="D18" s="320"/>
      <c r="E18" s="320"/>
      <c r="F18" s="320"/>
      <c r="G18" s="320"/>
      <c r="H18" s="320"/>
      <c r="I18" s="320"/>
    </row>
    <row r="19" spans="2:9">
      <c r="B19" s="320"/>
      <c r="C19" s="320"/>
      <c r="D19" s="320"/>
      <c r="E19" s="320"/>
      <c r="F19" s="320"/>
      <c r="G19" s="320"/>
      <c r="H19" s="320"/>
      <c r="I19" s="320"/>
    </row>
    <row r="21" spans="2:9">
      <c r="B21" s="370" t="s">
        <v>110</v>
      </c>
      <c r="C21" s="370" t="s">
        <v>4</v>
      </c>
      <c r="D21" s="370" t="s">
        <v>111</v>
      </c>
      <c r="E21" s="371" t="s">
        <v>112</v>
      </c>
      <c r="F21" s="372"/>
      <c r="G21" s="373"/>
      <c r="H21" s="370" t="s">
        <v>113</v>
      </c>
      <c r="I21" s="370" t="s">
        <v>114</v>
      </c>
    </row>
    <row r="22" spans="2:9">
      <c r="B22" s="374"/>
      <c r="C22" s="374"/>
      <c r="D22" s="374"/>
      <c r="E22" s="375" t="s">
        <v>115</v>
      </c>
      <c r="F22" s="375" t="s">
        <v>116</v>
      </c>
      <c r="G22" s="375" t="s">
        <v>117</v>
      </c>
      <c r="H22" s="374"/>
      <c r="I22" s="374"/>
    </row>
    <row r="23" spans="2:9">
      <c r="B23" s="376" t="s">
        <v>118</v>
      </c>
      <c r="C23" s="377"/>
      <c r="D23" s="377"/>
      <c r="E23" s="377"/>
      <c r="F23" s="377"/>
      <c r="G23" s="377"/>
      <c r="H23" s="377"/>
      <c r="I23" s="402"/>
    </row>
    <row r="24" spans="2:9">
      <c r="B24" s="376" t="s">
        <v>1</v>
      </c>
      <c r="C24" s="377"/>
      <c r="D24" s="377"/>
      <c r="E24" s="377"/>
      <c r="F24" s="377"/>
      <c r="G24" s="377"/>
      <c r="H24" s="377"/>
      <c r="I24" s="402"/>
    </row>
    <row r="25" spans="2:9">
      <c r="B25" s="393" t="s">
        <v>2</v>
      </c>
      <c r="C25" s="379" t="s">
        <v>37</v>
      </c>
      <c r="D25" s="380">
        <v>200</v>
      </c>
      <c r="E25" s="380">
        <v>16.87</v>
      </c>
      <c r="F25" s="380">
        <v>20.47</v>
      </c>
      <c r="G25" s="380">
        <v>32.8</v>
      </c>
      <c r="H25" s="380">
        <v>402.36</v>
      </c>
      <c r="I25" s="380">
        <v>210</v>
      </c>
    </row>
    <row r="26" spans="2:9">
      <c r="B26" s="394"/>
      <c r="C26" s="379" t="s">
        <v>51</v>
      </c>
      <c r="D26" s="380">
        <v>60</v>
      </c>
      <c r="E26" s="382">
        <v>8.4</v>
      </c>
      <c r="F26" s="382">
        <v>1.32</v>
      </c>
      <c r="G26" s="382">
        <v>75.39</v>
      </c>
      <c r="H26" s="382">
        <v>231.6</v>
      </c>
      <c r="I26" s="380"/>
    </row>
    <row r="27" spans="2:9">
      <c r="B27" s="394"/>
      <c r="C27" s="379" t="s">
        <v>23</v>
      </c>
      <c r="D27" s="380">
        <v>200</v>
      </c>
      <c r="E27" s="383">
        <v>0.12</v>
      </c>
      <c r="F27" s="383">
        <v>0.02</v>
      </c>
      <c r="G27" s="383">
        <v>13.7</v>
      </c>
      <c r="H27" s="383">
        <v>55.9</v>
      </c>
      <c r="I27" s="380">
        <v>377</v>
      </c>
    </row>
    <row r="28" spans="2:9">
      <c r="B28" s="398"/>
      <c r="C28" s="385" t="s">
        <v>124</v>
      </c>
      <c r="D28" s="383">
        <v>250</v>
      </c>
      <c r="E28" s="386">
        <v>0.05</v>
      </c>
      <c r="F28" s="386">
        <v>0</v>
      </c>
      <c r="G28" s="386">
        <v>14.93</v>
      </c>
      <c r="H28" s="386">
        <v>217</v>
      </c>
      <c r="I28" s="380"/>
    </row>
    <row r="29" spans="2:9">
      <c r="B29" s="387" t="s">
        <v>119</v>
      </c>
      <c r="C29" s="387"/>
      <c r="D29" s="388">
        <f>D25+D26+D27+D28</f>
        <v>710</v>
      </c>
      <c r="E29" s="387">
        <f t="shared" ref="E29:H29" si="0">E25+E26+E27+E28</f>
        <v>25.44</v>
      </c>
      <c r="F29" s="387">
        <f t="shared" si="0"/>
        <v>21.81</v>
      </c>
      <c r="G29" s="387">
        <f t="shared" si="0"/>
        <v>136.82</v>
      </c>
      <c r="H29" s="387">
        <f t="shared" si="0"/>
        <v>906.86</v>
      </c>
      <c r="I29" s="380"/>
    </row>
    <row r="30" spans="2:9">
      <c r="B30" s="389" t="s">
        <v>25</v>
      </c>
      <c r="C30" s="390" t="s">
        <v>120</v>
      </c>
      <c r="D30" s="380">
        <v>120</v>
      </c>
      <c r="E30" s="380">
        <v>1.14</v>
      </c>
      <c r="F30" s="380">
        <v>7.272</v>
      </c>
      <c r="G30" s="380">
        <v>3.66</v>
      </c>
      <c r="H30" s="391">
        <v>84.72</v>
      </c>
      <c r="I30" s="383">
        <v>24</v>
      </c>
    </row>
    <row r="31" ht="25.5" spans="2:9">
      <c r="B31" s="392"/>
      <c r="C31" s="385" t="s">
        <v>121</v>
      </c>
      <c r="D31" s="383">
        <v>250</v>
      </c>
      <c r="E31" s="383">
        <v>3</v>
      </c>
      <c r="F31" s="383">
        <v>2.5</v>
      </c>
      <c r="G31" s="383">
        <v>18.825</v>
      </c>
      <c r="H31" s="382">
        <v>111.675</v>
      </c>
      <c r="I31" s="383">
        <v>103</v>
      </c>
    </row>
    <row r="32" spans="2:9">
      <c r="B32" s="392"/>
      <c r="C32" s="385" t="s">
        <v>49</v>
      </c>
      <c r="D32" s="383">
        <v>180</v>
      </c>
      <c r="E32" s="383">
        <v>4.84</v>
      </c>
      <c r="F32" s="383">
        <v>7.16</v>
      </c>
      <c r="G32" s="383">
        <v>62</v>
      </c>
      <c r="H32" s="383">
        <v>287.67</v>
      </c>
      <c r="I32" s="383">
        <v>237</v>
      </c>
    </row>
    <row r="33" spans="2:9">
      <c r="B33" s="392"/>
      <c r="C33" s="385" t="s">
        <v>122</v>
      </c>
      <c r="D33" s="383">
        <v>100</v>
      </c>
      <c r="E33" s="383">
        <v>15.6</v>
      </c>
      <c r="F33" s="383">
        <v>11.6</v>
      </c>
      <c r="G33" s="383">
        <v>15.7</v>
      </c>
      <c r="H33" s="383">
        <v>229</v>
      </c>
      <c r="I33" s="383">
        <v>282</v>
      </c>
    </row>
    <row r="34" spans="2:9">
      <c r="B34" s="392"/>
      <c r="C34" s="385" t="s">
        <v>54</v>
      </c>
      <c r="D34" s="380">
        <v>200</v>
      </c>
      <c r="E34" s="380">
        <v>1</v>
      </c>
      <c r="F34" s="380">
        <v>0</v>
      </c>
      <c r="G34" s="380">
        <v>20.2</v>
      </c>
      <c r="H34" s="391">
        <v>85.34</v>
      </c>
      <c r="I34" s="383"/>
    </row>
    <row r="35" spans="2:9">
      <c r="B35" s="392"/>
      <c r="C35" s="385" t="s">
        <v>123</v>
      </c>
      <c r="D35" s="383">
        <v>80</v>
      </c>
      <c r="E35" s="382">
        <v>11.2</v>
      </c>
      <c r="F35" s="382">
        <v>1.76</v>
      </c>
      <c r="G35" s="382">
        <v>100.53</v>
      </c>
      <c r="H35" s="382">
        <v>154.4</v>
      </c>
      <c r="I35" s="380"/>
    </row>
    <row r="36" spans="2:12">
      <c r="B36" s="387" t="s">
        <v>125</v>
      </c>
      <c r="C36" s="387"/>
      <c r="D36" s="388">
        <f>D30+D31+D32+D33+D34+D35</f>
        <v>930</v>
      </c>
      <c r="E36" s="388">
        <f t="shared" ref="E36:H36" si="1">E30+E31+E32+E33+E34+E35</f>
        <v>36.78</v>
      </c>
      <c r="F36" s="388">
        <f t="shared" si="1"/>
        <v>30.292</v>
      </c>
      <c r="G36" s="388">
        <f t="shared" si="1"/>
        <v>220.915</v>
      </c>
      <c r="H36" s="388">
        <f t="shared" si="1"/>
        <v>952.805</v>
      </c>
      <c r="I36" s="380"/>
      <c r="L36">
        <f>2350/100*20%</f>
        <v>4.7</v>
      </c>
    </row>
    <row r="37" spans="2:9">
      <c r="B37" s="387" t="s">
        <v>126</v>
      </c>
      <c r="C37" s="387"/>
      <c r="D37" s="387">
        <f>D29+D36</f>
        <v>1640</v>
      </c>
      <c r="E37" s="387">
        <f>E29+E36</f>
        <v>62.22</v>
      </c>
      <c r="F37" s="387">
        <f>F29+F36</f>
        <v>52.102</v>
      </c>
      <c r="G37" s="387">
        <f>G29+G36</f>
        <v>357.735</v>
      </c>
      <c r="H37" s="387">
        <f>H29+H36</f>
        <v>1859.665</v>
      </c>
      <c r="I37" s="387"/>
    </row>
    <row r="38" spans="2:9">
      <c r="B38" s="376" t="s">
        <v>36</v>
      </c>
      <c r="C38" s="377"/>
      <c r="D38" s="377"/>
      <c r="E38" s="377"/>
      <c r="F38" s="377"/>
      <c r="G38" s="377"/>
      <c r="H38" s="377"/>
      <c r="I38" s="402"/>
    </row>
    <row r="39" spans="2:9">
      <c r="B39" s="393" t="s">
        <v>2</v>
      </c>
      <c r="C39" s="379" t="s">
        <v>145</v>
      </c>
      <c r="D39" s="380" t="s">
        <v>446</v>
      </c>
      <c r="E39" s="380">
        <v>7.68</v>
      </c>
      <c r="F39" s="380">
        <v>7.29</v>
      </c>
      <c r="G39" s="380">
        <v>16.23</v>
      </c>
      <c r="H39" s="380">
        <v>130.24</v>
      </c>
      <c r="I39" s="380">
        <v>319</v>
      </c>
    </row>
    <row r="40" spans="2:9">
      <c r="B40" s="394"/>
      <c r="C40" s="379" t="s">
        <v>129</v>
      </c>
      <c r="D40" s="380">
        <v>50</v>
      </c>
      <c r="E40" s="380">
        <v>2.95</v>
      </c>
      <c r="F40" s="380">
        <v>9.37</v>
      </c>
      <c r="G40" s="380">
        <v>18.6</v>
      </c>
      <c r="H40" s="380">
        <v>170</v>
      </c>
      <c r="I40" s="380">
        <v>1</v>
      </c>
    </row>
    <row r="41" spans="2:9">
      <c r="B41" s="394"/>
      <c r="C41" s="380" t="s">
        <v>130</v>
      </c>
      <c r="D41" s="383">
        <v>200</v>
      </c>
      <c r="E41" s="383">
        <v>0</v>
      </c>
      <c r="F41" s="383">
        <v>0</v>
      </c>
      <c r="G41" s="383">
        <v>14.9</v>
      </c>
      <c r="H41" s="382">
        <v>59.4</v>
      </c>
      <c r="I41" s="380">
        <v>375</v>
      </c>
    </row>
    <row r="42" spans="2:9">
      <c r="B42" s="398"/>
      <c r="C42" s="385" t="s">
        <v>124</v>
      </c>
      <c r="D42" s="383">
        <v>250</v>
      </c>
      <c r="E42" s="386">
        <v>0.05</v>
      </c>
      <c r="F42" s="386">
        <v>0</v>
      </c>
      <c r="G42" s="386">
        <v>14.93</v>
      </c>
      <c r="H42" s="386">
        <v>217</v>
      </c>
      <c r="I42" s="380"/>
    </row>
    <row r="43" spans="2:9">
      <c r="B43" s="387" t="s">
        <v>119</v>
      </c>
      <c r="C43" s="387"/>
      <c r="D43" s="387">
        <f>D40+D41+240</f>
        <v>490</v>
      </c>
      <c r="E43" s="387">
        <f>E39+E40+E41</f>
        <v>10.63</v>
      </c>
      <c r="F43" s="387">
        <f t="shared" ref="F43:H43" si="2">F39+F40+F41</f>
        <v>16.66</v>
      </c>
      <c r="G43" s="387">
        <f t="shared" si="2"/>
        <v>49.73</v>
      </c>
      <c r="H43" s="387">
        <f t="shared" si="2"/>
        <v>359.64</v>
      </c>
      <c r="I43" s="380"/>
    </row>
    <row r="44" spans="2:9">
      <c r="B44" s="389" t="s">
        <v>25</v>
      </c>
      <c r="C44" s="399" t="s">
        <v>421</v>
      </c>
      <c r="D44" s="383">
        <v>120</v>
      </c>
      <c r="E44" s="383">
        <v>1.32</v>
      </c>
      <c r="F44" s="383">
        <v>0.24</v>
      </c>
      <c r="G44" s="383">
        <v>4.56</v>
      </c>
      <c r="H44" s="382">
        <v>26.4</v>
      </c>
      <c r="I44" s="383">
        <v>71</v>
      </c>
    </row>
    <row r="45" spans="2:9">
      <c r="B45" s="392"/>
      <c r="C45" s="385" t="s">
        <v>131</v>
      </c>
      <c r="D45" s="383">
        <v>250</v>
      </c>
      <c r="E45" s="383">
        <v>2.23</v>
      </c>
      <c r="F45" s="383">
        <v>8</v>
      </c>
      <c r="G45" s="383">
        <v>14.49</v>
      </c>
      <c r="H45" s="383">
        <v>117.52</v>
      </c>
      <c r="I45" s="383">
        <v>142</v>
      </c>
    </row>
    <row r="46" spans="2:9">
      <c r="B46" s="392"/>
      <c r="C46" s="385" t="s">
        <v>132</v>
      </c>
      <c r="D46" s="380">
        <v>200</v>
      </c>
      <c r="E46" s="380">
        <v>15.57</v>
      </c>
      <c r="F46" s="380">
        <v>9.53</v>
      </c>
      <c r="G46" s="380">
        <v>26.8</v>
      </c>
      <c r="H46" s="391">
        <v>328.2</v>
      </c>
      <c r="I46" s="383">
        <v>202</v>
      </c>
    </row>
    <row r="47" spans="2:9">
      <c r="B47" s="392"/>
      <c r="C47" s="385" t="s">
        <v>133</v>
      </c>
      <c r="D47" s="383">
        <v>200</v>
      </c>
      <c r="E47" s="383">
        <v>1.04</v>
      </c>
      <c r="F47" s="383">
        <v>0</v>
      </c>
      <c r="G47" s="383">
        <v>26.96</v>
      </c>
      <c r="H47" s="382">
        <v>107.44</v>
      </c>
      <c r="I47" s="383">
        <v>376</v>
      </c>
    </row>
    <row r="48" spans="2:9">
      <c r="B48" s="392"/>
      <c r="C48" s="385" t="s">
        <v>123</v>
      </c>
      <c r="D48" s="383">
        <v>80</v>
      </c>
      <c r="E48" s="382">
        <v>11.2</v>
      </c>
      <c r="F48" s="382">
        <v>1.76</v>
      </c>
      <c r="G48" s="382">
        <v>100.53</v>
      </c>
      <c r="H48" s="382">
        <v>154.4</v>
      </c>
      <c r="I48" s="380"/>
    </row>
    <row r="49" spans="2:9">
      <c r="B49" s="387" t="s">
        <v>125</v>
      </c>
      <c r="C49" s="387"/>
      <c r="D49" s="388">
        <f>D44+D45+D46+D47+D48</f>
        <v>850</v>
      </c>
      <c r="E49" s="388">
        <f t="shared" ref="E49:H49" si="3">E44+E45+E46+E47+E48</f>
        <v>31.36</v>
      </c>
      <c r="F49" s="388">
        <f t="shared" si="3"/>
        <v>19.53</v>
      </c>
      <c r="G49" s="388">
        <f t="shared" si="3"/>
        <v>173.34</v>
      </c>
      <c r="H49" s="388">
        <f t="shared" si="3"/>
        <v>733.96</v>
      </c>
      <c r="I49" s="380"/>
    </row>
    <row r="50" spans="2:9">
      <c r="B50" s="387" t="s">
        <v>126</v>
      </c>
      <c r="C50" s="387"/>
      <c r="D50" s="388">
        <f>D43+D49</f>
        <v>1340</v>
      </c>
      <c r="E50" s="388">
        <f>E43+E49</f>
        <v>41.99</v>
      </c>
      <c r="F50" s="388">
        <f>F43+F49</f>
        <v>36.19</v>
      </c>
      <c r="G50" s="388">
        <f>G43+G49</f>
        <v>223.07</v>
      </c>
      <c r="H50" s="388">
        <f>H43+H49</f>
        <v>1093.6</v>
      </c>
      <c r="I50" s="387"/>
    </row>
    <row r="51" spans="2:9">
      <c r="B51" s="376" t="s">
        <v>47</v>
      </c>
      <c r="C51" s="377"/>
      <c r="D51" s="377"/>
      <c r="E51" s="377"/>
      <c r="F51" s="377"/>
      <c r="G51" s="377"/>
      <c r="H51" s="377"/>
      <c r="I51" s="402"/>
    </row>
    <row r="52" spans="2:9">
      <c r="B52" s="389" t="s">
        <v>2</v>
      </c>
      <c r="C52" s="385" t="s">
        <v>447</v>
      </c>
      <c r="D52" s="383" t="s">
        <v>448</v>
      </c>
      <c r="E52" s="383">
        <v>10.8</v>
      </c>
      <c r="F52" s="383">
        <v>11.1</v>
      </c>
      <c r="G52" s="383">
        <v>65.3</v>
      </c>
      <c r="H52" s="383">
        <v>405</v>
      </c>
      <c r="I52" s="380">
        <v>556</v>
      </c>
    </row>
    <row r="53" spans="2:9">
      <c r="B53" s="392"/>
      <c r="C53" s="395" t="s">
        <v>169</v>
      </c>
      <c r="D53" s="396">
        <v>200</v>
      </c>
      <c r="E53" s="395">
        <v>6.58</v>
      </c>
      <c r="F53" s="395">
        <v>4</v>
      </c>
      <c r="G53" s="395">
        <v>9.42</v>
      </c>
      <c r="H53" s="397">
        <v>120</v>
      </c>
      <c r="I53" s="380"/>
    </row>
    <row r="54" spans="2:9">
      <c r="B54" s="387" t="s">
        <v>119</v>
      </c>
      <c r="C54" s="387"/>
      <c r="D54" s="387">
        <f>D53+176</f>
        <v>376</v>
      </c>
      <c r="E54" s="387">
        <f>SUM(E52:E53)</f>
        <v>17.38</v>
      </c>
      <c r="F54" s="387">
        <f>SUM(F52:F53)</f>
        <v>15.1</v>
      </c>
      <c r="G54" s="387">
        <f>SUM(G52:G53)</f>
        <v>74.72</v>
      </c>
      <c r="H54" s="387">
        <f>SUM(H52:H53)</f>
        <v>525</v>
      </c>
      <c r="I54" s="380"/>
    </row>
    <row r="55" spans="2:9">
      <c r="B55" s="389" t="s">
        <v>25</v>
      </c>
      <c r="C55" s="390" t="s">
        <v>428</v>
      </c>
      <c r="D55" s="380">
        <v>120</v>
      </c>
      <c r="E55" s="380">
        <v>0.84</v>
      </c>
      <c r="F55" s="380">
        <v>0.12</v>
      </c>
      <c r="G55" s="380">
        <v>2.28</v>
      </c>
      <c r="H55" s="391">
        <v>14.4</v>
      </c>
      <c r="I55" s="383">
        <v>24</v>
      </c>
    </row>
    <row r="56" spans="2:9">
      <c r="B56" s="392"/>
      <c r="C56" s="385" t="s">
        <v>135</v>
      </c>
      <c r="D56" s="383">
        <v>250</v>
      </c>
      <c r="E56" s="382">
        <v>2.51</v>
      </c>
      <c r="F56" s="382">
        <v>4.72</v>
      </c>
      <c r="G56" s="382">
        <v>15.96</v>
      </c>
      <c r="H56" s="382">
        <v>123.9</v>
      </c>
      <c r="I56" s="383">
        <v>80</v>
      </c>
    </row>
    <row r="57" spans="2:9">
      <c r="B57" s="392"/>
      <c r="C57" s="385" t="s">
        <v>136</v>
      </c>
      <c r="D57" s="383">
        <v>180</v>
      </c>
      <c r="E57" s="383">
        <v>6.87</v>
      </c>
      <c r="F57" s="383">
        <v>0.9</v>
      </c>
      <c r="G57" s="383">
        <v>26.37</v>
      </c>
      <c r="H57" s="382">
        <v>193.2</v>
      </c>
      <c r="I57" s="383">
        <v>202</v>
      </c>
    </row>
    <row r="58" spans="2:9">
      <c r="B58" s="392"/>
      <c r="C58" s="385" t="s">
        <v>137</v>
      </c>
      <c r="D58" s="383">
        <v>100</v>
      </c>
      <c r="E58" s="383">
        <v>22</v>
      </c>
      <c r="F58" s="383">
        <v>21.3</v>
      </c>
      <c r="G58" s="383">
        <v>9.69</v>
      </c>
      <c r="H58" s="382">
        <v>336.02</v>
      </c>
      <c r="I58" s="383">
        <v>260</v>
      </c>
    </row>
    <row r="59" ht="25.5" spans="2:9">
      <c r="B59" s="392"/>
      <c r="C59" s="400" t="s">
        <v>423</v>
      </c>
      <c r="D59" s="380">
        <v>200</v>
      </c>
      <c r="E59" s="380">
        <v>0.1</v>
      </c>
      <c r="F59" s="380">
        <v>0.02</v>
      </c>
      <c r="G59" s="380">
        <v>18.9</v>
      </c>
      <c r="H59" s="380">
        <v>73</v>
      </c>
      <c r="I59" s="380">
        <v>298</v>
      </c>
    </row>
    <row r="60" spans="2:9">
      <c r="B60" s="392"/>
      <c r="C60" s="385" t="s">
        <v>123</v>
      </c>
      <c r="D60" s="383">
        <v>80</v>
      </c>
      <c r="E60" s="382">
        <v>11.2</v>
      </c>
      <c r="F60" s="382">
        <v>1.76</v>
      </c>
      <c r="G60" s="382">
        <v>100.53</v>
      </c>
      <c r="H60" s="382">
        <v>154.4</v>
      </c>
      <c r="I60" s="380"/>
    </row>
    <row r="61" spans="2:9">
      <c r="B61" s="401"/>
      <c r="C61" s="385" t="s">
        <v>124</v>
      </c>
      <c r="D61" s="383">
        <v>250</v>
      </c>
      <c r="E61" s="386">
        <v>0.05</v>
      </c>
      <c r="F61" s="386">
        <v>0</v>
      </c>
      <c r="G61" s="386">
        <v>14.93</v>
      </c>
      <c r="H61" s="386">
        <v>217</v>
      </c>
      <c r="I61" s="380"/>
    </row>
    <row r="62" spans="2:9">
      <c r="B62" s="387" t="s">
        <v>125</v>
      </c>
      <c r="C62" s="387"/>
      <c r="D62" s="387">
        <f>D55+D56+D57+D58+D59+D60+D61</f>
        <v>1180</v>
      </c>
      <c r="E62" s="387">
        <f t="shared" ref="E62:H62" si="4">E55+E56+E57+E58+E59+E60+E61</f>
        <v>43.57</v>
      </c>
      <c r="F62" s="387">
        <f t="shared" si="4"/>
        <v>28.82</v>
      </c>
      <c r="G62" s="387">
        <f t="shared" si="4"/>
        <v>188.66</v>
      </c>
      <c r="H62" s="387">
        <f t="shared" si="4"/>
        <v>1111.92</v>
      </c>
      <c r="I62" s="380"/>
    </row>
    <row r="63" spans="2:9">
      <c r="B63" s="387" t="s">
        <v>126</v>
      </c>
      <c r="C63" s="387"/>
      <c r="D63" s="387">
        <f>D54+D62</f>
        <v>1556</v>
      </c>
      <c r="E63" s="387">
        <f>E54+E62</f>
        <v>60.95</v>
      </c>
      <c r="F63" s="387">
        <f>F54+F62</f>
        <v>43.92</v>
      </c>
      <c r="G63" s="387">
        <f>G54+G62</f>
        <v>263.38</v>
      </c>
      <c r="H63" s="387">
        <f>H54+H62</f>
        <v>1636.92</v>
      </c>
      <c r="I63" s="387"/>
    </row>
    <row r="64" spans="2:9">
      <c r="B64" s="376" t="s">
        <v>56</v>
      </c>
      <c r="C64" s="377"/>
      <c r="D64" s="377"/>
      <c r="E64" s="377"/>
      <c r="F64" s="377"/>
      <c r="G64" s="377"/>
      <c r="H64" s="377"/>
      <c r="I64" s="402"/>
    </row>
    <row r="65" spans="2:9">
      <c r="B65" s="406" t="s">
        <v>2</v>
      </c>
      <c r="C65" s="399" t="s">
        <v>139</v>
      </c>
      <c r="D65" s="383">
        <v>200</v>
      </c>
      <c r="E65" s="391">
        <v>4.53</v>
      </c>
      <c r="F65" s="391">
        <v>5.28</v>
      </c>
      <c r="G65" s="391">
        <v>37.11</v>
      </c>
      <c r="H65" s="391">
        <v>214.67</v>
      </c>
      <c r="I65" s="380">
        <v>262</v>
      </c>
    </row>
    <row r="66" spans="2:9">
      <c r="B66" s="407"/>
      <c r="C66" s="379" t="s">
        <v>22</v>
      </c>
      <c r="D66" s="380">
        <v>50</v>
      </c>
      <c r="E66" s="380">
        <v>4.6</v>
      </c>
      <c r="F66" s="380">
        <v>7</v>
      </c>
      <c r="G66" s="380">
        <v>14.83</v>
      </c>
      <c r="H66" s="380">
        <v>157</v>
      </c>
      <c r="I66" s="380">
        <v>3</v>
      </c>
    </row>
    <row r="67" spans="2:9">
      <c r="B67" s="407"/>
      <c r="C67" s="380" t="s">
        <v>130</v>
      </c>
      <c r="D67" s="383">
        <v>200</v>
      </c>
      <c r="E67" s="383">
        <v>0</v>
      </c>
      <c r="F67" s="383">
        <v>0</v>
      </c>
      <c r="G67" s="383">
        <v>14.9</v>
      </c>
      <c r="H67" s="382">
        <v>59.4</v>
      </c>
      <c r="I67" s="380">
        <v>375</v>
      </c>
    </row>
    <row r="68" spans="2:9">
      <c r="B68" s="387" t="s">
        <v>119</v>
      </c>
      <c r="C68" s="387"/>
      <c r="D68" s="387">
        <f>D65+D66+D67</f>
        <v>450</v>
      </c>
      <c r="E68" s="387">
        <f t="shared" ref="E68:H68" si="5">E65+E66+E67</f>
        <v>9.13</v>
      </c>
      <c r="F68" s="387">
        <f t="shared" si="5"/>
        <v>12.28</v>
      </c>
      <c r="G68" s="387">
        <f t="shared" si="5"/>
        <v>66.84</v>
      </c>
      <c r="H68" s="387">
        <f t="shared" si="5"/>
        <v>431.07</v>
      </c>
      <c r="I68" s="380"/>
    </row>
    <row r="69" spans="2:9">
      <c r="B69" s="406" t="s">
        <v>25</v>
      </c>
      <c r="C69" s="390" t="s">
        <v>120</v>
      </c>
      <c r="D69" s="380">
        <v>120</v>
      </c>
      <c r="E69" s="380">
        <v>1.14</v>
      </c>
      <c r="F69" s="380">
        <v>7.272</v>
      </c>
      <c r="G69" s="380">
        <v>3.66</v>
      </c>
      <c r="H69" s="391">
        <v>84.72</v>
      </c>
      <c r="I69" s="383">
        <v>24</v>
      </c>
    </row>
    <row r="70" ht="25.5" spans="2:9">
      <c r="B70" s="407"/>
      <c r="C70" s="385" t="s">
        <v>121</v>
      </c>
      <c r="D70" s="383">
        <v>250</v>
      </c>
      <c r="E70" s="383">
        <v>3</v>
      </c>
      <c r="F70" s="383">
        <v>2.5</v>
      </c>
      <c r="G70" s="383">
        <v>18.825</v>
      </c>
      <c r="H70" s="382">
        <v>111.675</v>
      </c>
      <c r="I70" s="383">
        <v>103</v>
      </c>
    </row>
    <row r="71" spans="2:9">
      <c r="B71" s="407"/>
      <c r="C71" s="385" t="s">
        <v>28</v>
      </c>
      <c r="D71" s="383">
        <v>180</v>
      </c>
      <c r="E71" s="383">
        <v>2.9</v>
      </c>
      <c r="F71" s="383">
        <v>7</v>
      </c>
      <c r="G71" s="383">
        <v>36.8</v>
      </c>
      <c r="H71" s="383">
        <v>212.1</v>
      </c>
      <c r="I71" s="383">
        <v>321</v>
      </c>
    </row>
    <row r="72" spans="2:9">
      <c r="B72" s="407"/>
      <c r="C72" s="385" t="s">
        <v>81</v>
      </c>
      <c r="D72" s="383">
        <v>100</v>
      </c>
      <c r="E72" s="383">
        <v>13.04</v>
      </c>
      <c r="F72" s="383">
        <v>8</v>
      </c>
      <c r="G72" s="383">
        <v>8.16</v>
      </c>
      <c r="H72" s="383">
        <v>164.09</v>
      </c>
      <c r="I72" s="428" t="s">
        <v>140</v>
      </c>
    </row>
    <row r="73" spans="2:9">
      <c r="B73" s="407"/>
      <c r="C73" s="385" t="s">
        <v>54</v>
      </c>
      <c r="D73" s="380">
        <v>200</v>
      </c>
      <c r="E73" s="380">
        <v>1</v>
      </c>
      <c r="F73" s="380">
        <v>0</v>
      </c>
      <c r="G73" s="380">
        <v>20.2</v>
      </c>
      <c r="H73" s="391">
        <v>85.34</v>
      </c>
      <c r="I73" s="383"/>
    </row>
    <row r="74" spans="2:9">
      <c r="B74" s="407"/>
      <c r="C74" s="385" t="s">
        <v>123</v>
      </c>
      <c r="D74" s="383">
        <v>80</v>
      </c>
      <c r="E74" s="382">
        <v>11.2</v>
      </c>
      <c r="F74" s="382">
        <v>1.76</v>
      </c>
      <c r="G74" s="382">
        <v>100.53</v>
      </c>
      <c r="H74" s="382">
        <v>154.4</v>
      </c>
      <c r="I74" s="429"/>
    </row>
    <row r="75" spans="2:9">
      <c r="B75" s="426"/>
      <c r="C75" s="385" t="s">
        <v>124</v>
      </c>
      <c r="D75" s="383">
        <v>250</v>
      </c>
      <c r="E75" s="386">
        <v>0.05</v>
      </c>
      <c r="F75" s="386">
        <v>0</v>
      </c>
      <c r="G75" s="386">
        <v>14.93</v>
      </c>
      <c r="H75" s="386">
        <v>217</v>
      </c>
      <c r="I75" s="380"/>
    </row>
    <row r="76" spans="2:9">
      <c r="B76" s="387" t="s">
        <v>125</v>
      </c>
      <c r="C76" s="387"/>
      <c r="D76" s="387">
        <f>D69+D70+D71+D72+D73+D74+D75</f>
        <v>1180</v>
      </c>
      <c r="E76" s="387">
        <f t="shared" ref="E76:H76" si="6">E69+E70+E71+E72+E73+E74+E75</f>
        <v>32.33</v>
      </c>
      <c r="F76" s="387">
        <f t="shared" si="6"/>
        <v>26.532</v>
      </c>
      <c r="G76" s="387">
        <f t="shared" si="6"/>
        <v>203.105</v>
      </c>
      <c r="H76" s="387">
        <f t="shared" si="6"/>
        <v>1029.325</v>
      </c>
      <c r="I76" s="380"/>
    </row>
    <row r="77" spans="2:9">
      <c r="B77" s="387" t="s">
        <v>126</v>
      </c>
      <c r="C77" s="387"/>
      <c r="D77" s="387">
        <f>D68+D76</f>
        <v>1630</v>
      </c>
      <c r="E77" s="387">
        <f t="shared" ref="E77:H77" si="7">E68+E76</f>
        <v>41.46</v>
      </c>
      <c r="F77" s="387">
        <f t="shared" si="7"/>
        <v>38.812</v>
      </c>
      <c r="G77" s="387">
        <f t="shared" si="7"/>
        <v>269.945</v>
      </c>
      <c r="H77" s="387">
        <f t="shared" si="7"/>
        <v>1460.395</v>
      </c>
      <c r="I77" s="387"/>
    </row>
    <row r="78" spans="2:9">
      <c r="B78" s="376" t="s">
        <v>62</v>
      </c>
      <c r="C78" s="377"/>
      <c r="D78" s="377"/>
      <c r="E78" s="377"/>
      <c r="F78" s="377"/>
      <c r="G78" s="377"/>
      <c r="H78" s="377"/>
      <c r="I78" s="402"/>
    </row>
    <row r="79" spans="2:9">
      <c r="B79" s="389" t="s">
        <v>2</v>
      </c>
      <c r="C79" s="408" t="s">
        <v>141</v>
      </c>
      <c r="D79" s="409">
        <v>200</v>
      </c>
      <c r="E79" s="391">
        <v>5.64</v>
      </c>
      <c r="F79" s="391">
        <v>5.84</v>
      </c>
      <c r="G79" s="409">
        <v>34</v>
      </c>
      <c r="H79" s="391">
        <v>279.4</v>
      </c>
      <c r="I79" s="380">
        <v>183</v>
      </c>
    </row>
    <row r="80" spans="2:9">
      <c r="B80" s="392"/>
      <c r="C80" s="379" t="s">
        <v>129</v>
      </c>
      <c r="D80" s="380">
        <v>50</v>
      </c>
      <c r="E80" s="380">
        <v>2.95</v>
      </c>
      <c r="F80" s="380">
        <v>9.37</v>
      </c>
      <c r="G80" s="380">
        <v>18.6</v>
      </c>
      <c r="H80" s="380">
        <v>170</v>
      </c>
      <c r="I80" s="380">
        <v>1</v>
      </c>
    </row>
    <row r="81" spans="2:9">
      <c r="B81" s="392"/>
      <c r="C81" s="385" t="s">
        <v>23</v>
      </c>
      <c r="D81" s="383">
        <v>200</v>
      </c>
      <c r="E81" s="383">
        <v>0.12</v>
      </c>
      <c r="F81" s="383">
        <v>0.02</v>
      </c>
      <c r="G81" s="383">
        <v>13.7</v>
      </c>
      <c r="H81" s="383">
        <v>55.9</v>
      </c>
      <c r="I81" s="383">
        <v>377</v>
      </c>
    </row>
    <row r="82" spans="2:9">
      <c r="B82" s="387" t="s">
        <v>119</v>
      </c>
      <c r="C82" s="387"/>
      <c r="D82" s="427">
        <f>D79+D80+D81</f>
        <v>450</v>
      </c>
      <c r="E82" s="427">
        <f t="shared" ref="E82:H82" si="8">E79+E80+E81</f>
        <v>8.71</v>
      </c>
      <c r="F82" s="427">
        <f t="shared" si="8"/>
        <v>15.23</v>
      </c>
      <c r="G82" s="427">
        <f t="shared" si="8"/>
        <v>66.3</v>
      </c>
      <c r="H82" s="427">
        <f t="shared" si="8"/>
        <v>505.3</v>
      </c>
      <c r="I82" s="380"/>
    </row>
    <row r="83" spans="2:9">
      <c r="B83" s="389" t="s">
        <v>25</v>
      </c>
      <c r="C83" s="399" t="s">
        <v>71</v>
      </c>
      <c r="D83" s="383">
        <v>120</v>
      </c>
      <c r="E83" s="383">
        <v>1.32</v>
      </c>
      <c r="F83" s="383">
        <v>0.24</v>
      </c>
      <c r="G83" s="383">
        <v>4.56</v>
      </c>
      <c r="H83" s="382">
        <v>26.4</v>
      </c>
      <c r="I83" s="383">
        <v>71</v>
      </c>
    </row>
    <row r="84" spans="2:9">
      <c r="B84" s="392"/>
      <c r="C84" s="385" t="s">
        <v>142</v>
      </c>
      <c r="D84" s="383">
        <v>250</v>
      </c>
      <c r="E84" s="383">
        <v>3.625</v>
      </c>
      <c r="F84" s="383">
        <v>3.75</v>
      </c>
      <c r="G84" s="383">
        <v>11.39</v>
      </c>
      <c r="H84" s="382">
        <v>145.59</v>
      </c>
      <c r="I84" s="383">
        <v>128</v>
      </c>
    </row>
    <row r="85" spans="2:9">
      <c r="B85" s="392"/>
      <c r="C85" s="385" t="s">
        <v>49</v>
      </c>
      <c r="D85" s="383">
        <v>180</v>
      </c>
      <c r="E85" s="383">
        <v>4.84</v>
      </c>
      <c r="F85" s="383">
        <v>7.16</v>
      </c>
      <c r="G85" s="383">
        <v>62</v>
      </c>
      <c r="H85" s="383">
        <v>287.67</v>
      </c>
      <c r="I85" s="383">
        <v>237</v>
      </c>
    </row>
    <row r="86" spans="2:9">
      <c r="B86" s="392"/>
      <c r="C86" s="385" t="s">
        <v>143</v>
      </c>
      <c r="D86" s="383">
        <v>100</v>
      </c>
      <c r="E86" s="383">
        <v>15.2</v>
      </c>
      <c r="F86" s="383">
        <v>17.4</v>
      </c>
      <c r="G86" s="383">
        <v>2.3</v>
      </c>
      <c r="H86" s="383">
        <v>227</v>
      </c>
      <c r="I86" s="383">
        <v>363</v>
      </c>
    </row>
    <row r="87" spans="2:9">
      <c r="B87" s="392"/>
      <c r="C87" s="385" t="s">
        <v>130</v>
      </c>
      <c r="D87" s="383">
        <v>200</v>
      </c>
      <c r="E87" s="383">
        <v>0</v>
      </c>
      <c r="F87" s="383">
        <v>0</v>
      </c>
      <c r="G87" s="383">
        <v>14.9</v>
      </c>
      <c r="H87" s="382">
        <v>59.4</v>
      </c>
      <c r="I87" s="383">
        <v>375</v>
      </c>
    </row>
    <row r="88" spans="2:9">
      <c r="B88" s="392"/>
      <c r="C88" s="385" t="s">
        <v>123</v>
      </c>
      <c r="D88" s="383">
        <v>80</v>
      </c>
      <c r="E88" s="382">
        <v>11.2</v>
      </c>
      <c r="F88" s="382">
        <v>1.76</v>
      </c>
      <c r="G88" s="382">
        <v>100.53</v>
      </c>
      <c r="H88" s="382">
        <v>154.4</v>
      </c>
      <c r="I88" s="383"/>
    </row>
    <row r="89" spans="2:9">
      <c r="B89" s="401"/>
      <c r="C89" s="385" t="s">
        <v>124</v>
      </c>
      <c r="D89" s="383">
        <v>250</v>
      </c>
      <c r="E89" s="386">
        <v>0.05</v>
      </c>
      <c r="F89" s="386">
        <v>0</v>
      </c>
      <c r="G89" s="386">
        <v>14.93</v>
      </c>
      <c r="H89" s="386">
        <v>217</v>
      </c>
      <c r="I89" s="380"/>
    </row>
    <row r="90" spans="2:9">
      <c r="B90" s="387" t="s">
        <v>125</v>
      </c>
      <c r="C90" s="387"/>
      <c r="D90" s="387">
        <f>D83+D84+D85+D86+D87+D88+D89</f>
        <v>1180</v>
      </c>
      <c r="E90" s="387">
        <f t="shared" ref="E90:H90" si="9">E83+E84+E85+E86+E87+E88+E89</f>
        <v>36.235</v>
      </c>
      <c r="F90" s="387">
        <f t="shared" si="9"/>
        <v>30.31</v>
      </c>
      <c r="G90" s="387">
        <f t="shared" si="9"/>
        <v>210.61</v>
      </c>
      <c r="H90" s="387">
        <f t="shared" si="9"/>
        <v>1117.46</v>
      </c>
      <c r="I90" s="380"/>
    </row>
    <row r="91" spans="2:9">
      <c r="B91" s="387" t="s">
        <v>126</v>
      </c>
      <c r="C91" s="387"/>
      <c r="D91" s="387">
        <f>D82+D90</f>
        <v>1630</v>
      </c>
      <c r="E91" s="387">
        <f t="shared" ref="E91:H91" si="10">E82+E90</f>
        <v>44.945</v>
      </c>
      <c r="F91" s="387">
        <f t="shared" si="10"/>
        <v>45.54</v>
      </c>
      <c r="G91" s="387">
        <f t="shared" si="10"/>
        <v>276.91</v>
      </c>
      <c r="H91" s="387">
        <f t="shared" si="10"/>
        <v>1622.76</v>
      </c>
      <c r="I91" s="387"/>
    </row>
    <row r="92" spans="2:9">
      <c r="B92" s="376" t="s">
        <v>144</v>
      </c>
      <c r="C92" s="377"/>
      <c r="D92" s="377"/>
      <c r="E92" s="377"/>
      <c r="F92" s="377"/>
      <c r="G92" s="377"/>
      <c r="H92" s="377"/>
      <c r="I92" s="402"/>
    </row>
    <row r="93" spans="2:9">
      <c r="B93" s="376" t="s">
        <v>1</v>
      </c>
      <c r="C93" s="377"/>
      <c r="D93" s="377"/>
      <c r="E93" s="377"/>
      <c r="F93" s="377"/>
      <c r="G93" s="377"/>
      <c r="H93" s="377"/>
      <c r="I93" s="402"/>
    </row>
    <row r="94" spans="2:9">
      <c r="B94" s="389" t="s">
        <v>2</v>
      </c>
      <c r="C94" s="379" t="s">
        <v>145</v>
      </c>
      <c r="D94" s="380" t="s">
        <v>446</v>
      </c>
      <c r="E94" s="380">
        <v>7.68</v>
      </c>
      <c r="F94" s="380">
        <v>7.29</v>
      </c>
      <c r="G94" s="380">
        <v>16.23</v>
      </c>
      <c r="H94" s="380">
        <v>130.24</v>
      </c>
      <c r="I94" s="380">
        <v>319</v>
      </c>
    </row>
    <row r="95" spans="2:9">
      <c r="B95" s="392"/>
      <c r="C95" s="385" t="s">
        <v>130</v>
      </c>
      <c r="D95" s="383">
        <v>200</v>
      </c>
      <c r="E95" s="383">
        <v>0</v>
      </c>
      <c r="F95" s="383">
        <v>0</v>
      </c>
      <c r="G95" s="383">
        <v>14.9</v>
      </c>
      <c r="H95" s="382">
        <v>59.4</v>
      </c>
      <c r="I95" s="383">
        <v>375</v>
      </c>
    </row>
    <row r="96" spans="2:9">
      <c r="B96" s="387" t="s">
        <v>119</v>
      </c>
      <c r="C96" s="387"/>
      <c r="D96" s="387">
        <f>D95+240</f>
        <v>440</v>
      </c>
      <c r="E96" s="388">
        <f>E94+E95</f>
        <v>7.68</v>
      </c>
      <c r="F96" s="388">
        <f t="shared" ref="F96:H96" si="11">F94+F95</f>
        <v>7.29</v>
      </c>
      <c r="G96" s="388">
        <f t="shared" si="11"/>
        <v>31.13</v>
      </c>
      <c r="H96" s="388">
        <f t="shared" si="11"/>
        <v>189.64</v>
      </c>
      <c r="I96" s="380"/>
    </row>
    <row r="97" spans="2:9">
      <c r="B97" s="389" t="s">
        <v>25</v>
      </c>
      <c r="C97" s="390" t="s">
        <v>428</v>
      </c>
      <c r="D97" s="380">
        <v>120</v>
      </c>
      <c r="E97" s="380">
        <v>0.84</v>
      </c>
      <c r="F97" s="380">
        <v>0.12</v>
      </c>
      <c r="G97" s="380">
        <v>2.28</v>
      </c>
      <c r="H97" s="391">
        <v>14.4</v>
      </c>
      <c r="I97" s="383">
        <v>24</v>
      </c>
    </row>
    <row r="98" spans="2:9">
      <c r="B98" s="392"/>
      <c r="C98" s="385" t="s">
        <v>131</v>
      </c>
      <c r="D98" s="383">
        <v>250</v>
      </c>
      <c r="E98" s="383">
        <v>2.675</v>
      </c>
      <c r="F98" s="383">
        <v>2.5</v>
      </c>
      <c r="G98" s="383">
        <v>18.825</v>
      </c>
      <c r="H98" s="382">
        <v>111.675</v>
      </c>
      <c r="I98" s="383">
        <v>142</v>
      </c>
    </row>
    <row r="99" spans="2:9">
      <c r="B99" s="392"/>
      <c r="C99" s="385" t="s">
        <v>136</v>
      </c>
      <c r="D99" s="383">
        <v>180</v>
      </c>
      <c r="E99" s="383">
        <v>6.87</v>
      </c>
      <c r="F99" s="383">
        <v>0.9</v>
      </c>
      <c r="G99" s="383">
        <v>26.37</v>
      </c>
      <c r="H99" s="382">
        <v>193.2</v>
      </c>
      <c r="I99" s="383">
        <v>202</v>
      </c>
    </row>
    <row r="100" spans="2:9">
      <c r="B100" s="392"/>
      <c r="C100" s="385" t="s">
        <v>146</v>
      </c>
      <c r="D100" s="383">
        <v>100</v>
      </c>
      <c r="E100" s="380">
        <v>12.17</v>
      </c>
      <c r="F100" s="380">
        <v>10.6</v>
      </c>
      <c r="G100" s="380">
        <v>12.64</v>
      </c>
      <c r="H100" s="391">
        <v>181.6</v>
      </c>
      <c r="I100" s="383">
        <v>301</v>
      </c>
    </row>
    <row r="101" ht="25.5" spans="2:9">
      <c r="B101" s="392"/>
      <c r="C101" s="400" t="s">
        <v>423</v>
      </c>
      <c r="D101" s="380">
        <v>200</v>
      </c>
      <c r="E101" s="380">
        <v>0.1</v>
      </c>
      <c r="F101" s="380">
        <v>0.02</v>
      </c>
      <c r="G101" s="380">
        <v>18.9</v>
      </c>
      <c r="H101" s="380">
        <v>73</v>
      </c>
      <c r="I101" s="380">
        <v>298</v>
      </c>
    </row>
    <row r="102" spans="2:9">
      <c r="B102" s="392"/>
      <c r="C102" s="385" t="s">
        <v>123</v>
      </c>
      <c r="D102" s="383">
        <v>80</v>
      </c>
      <c r="E102" s="382">
        <v>11.2</v>
      </c>
      <c r="F102" s="382">
        <v>1.76</v>
      </c>
      <c r="G102" s="382">
        <v>100.53</v>
      </c>
      <c r="H102" s="382">
        <v>154.4</v>
      </c>
      <c r="I102" s="380"/>
    </row>
    <row r="103" spans="2:9">
      <c r="B103" s="401"/>
      <c r="C103" s="385" t="s">
        <v>124</v>
      </c>
      <c r="D103" s="383">
        <v>250</v>
      </c>
      <c r="E103" s="386">
        <v>0.05</v>
      </c>
      <c r="F103" s="386">
        <v>0</v>
      </c>
      <c r="G103" s="386">
        <v>14.93</v>
      </c>
      <c r="H103" s="386">
        <v>217</v>
      </c>
      <c r="I103" s="380"/>
    </row>
    <row r="104" spans="2:9">
      <c r="B104" s="387" t="s">
        <v>125</v>
      </c>
      <c r="C104" s="387"/>
      <c r="D104" s="387">
        <f>D97+D98+D99+D100+D101+D102+D103</f>
        <v>1180</v>
      </c>
      <c r="E104" s="387">
        <f t="shared" ref="E104:H104" si="12">E97+E98+E99+E100+E101+E102+E103</f>
        <v>33.905</v>
      </c>
      <c r="F104" s="387">
        <f t="shared" si="12"/>
        <v>15.9</v>
      </c>
      <c r="G104" s="387">
        <f t="shared" si="12"/>
        <v>194.475</v>
      </c>
      <c r="H104" s="387">
        <f t="shared" si="12"/>
        <v>945.275</v>
      </c>
      <c r="I104" s="380"/>
    </row>
    <row r="105" spans="2:9">
      <c r="B105" s="387" t="s">
        <v>126</v>
      </c>
      <c r="C105" s="387"/>
      <c r="D105" s="387">
        <f>D96+D104</f>
        <v>1620</v>
      </c>
      <c r="E105" s="387">
        <f t="shared" ref="E105:H105" si="13">E96+E104</f>
        <v>41.585</v>
      </c>
      <c r="F105" s="387">
        <f t="shared" si="13"/>
        <v>23.19</v>
      </c>
      <c r="G105" s="387">
        <f t="shared" si="13"/>
        <v>225.605</v>
      </c>
      <c r="H105" s="387">
        <f t="shared" si="13"/>
        <v>1134.915</v>
      </c>
      <c r="I105" s="387"/>
    </row>
    <row r="106" spans="2:9">
      <c r="B106" s="376" t="s">
        <v>36</v>
      </c>
      <c r="C106" s="377"/>
      <c r="D106" s="377"/>
      <c r="E106" s="377"/>
      <c r="F106" s="377"/>
      <c r="G106" s="377"/>
      <c r="H106" s="377"/>
      <c r="I106" s="402"/>
    </row>
    <row r="107" spans="2:9">
      <c r="B107" s="389" t="s">
        <v>2</v>
      </c>
      <c r="C107" s="408" t="s">
        <v>147</v>
      </c>
      <c r="D107" s="383">
        <v>200</v>
      </c>
      <c r="E107" s="383">
        <v>7.8</v>
      </c>
      <c r="F107" s="383">
        <v>9.46</v>
      </c>
      <c r="G107" s="383">
        <v>35.8</v>
      </c>
      <c r="H107" s="383">
        <v>284</v>
      </c>
      <c r="I107" s="380">
        <v>267</v>
      </c>
    </row>
    <row r="108" spans="2:9">
      <c r="B108" s="392"/>
      <c r="C108" s="385" t="s">
        <v>23</v>
      </c>
      <c r="D108" s="383">
        <v>200</v>
      </c>
      <c r="E108" s="383">
        <v>0.12</v>
      </c>
      <c r="F108" s="383">
        <v>0.02</v>
      </c>
      <c r="G108" s="383">
        <v>13.7</v>
      </c>
      <c r="H108" s="383">
        <v>55.9</v>
      </c>
      <c r="I108" s="383">
        <v>377</v>
      </c>
    </row>
    <row r="109" spans="2:9">
      <c r="B109" s="392"/>
      <c r="C109" s="385" t="s">
        <v>22</v>
      </c>
      <c r="D109" s="380">
        <v>50</v>
      </c>
      <c r="E109" s="380">
        <v>4.6</v>
      </c>
      <c r="F109" s="380">
        <v>7</v>
      </c>
      <c r="G109" s="380">
        <v>14.83</v>
      </c>
      <c r="H109" s="380">
        <v>157</v>
      </c>
      <c r="I109" s="380">
        <v>3</v>
      </c>
    </row>
    <row r="110" spans="2:9">
      <c r="B110" s="387" t="s">
        <v>119</v>
      </c>
      <c r="C110" s="387"/>
      <c r="D110" s="387">
        <f>D107+D108+D109</f>
        <v>450</v>
      </c>
      <c r="E110" s="387">
        <f t="shared" ref="E110:H110" si="14">E107+E108+E109</f>
        <v>12.52</v>
      </c>
      <c r="F110" s="387">
        <f t="shared" si="14"/>
        <v>16.48</v>
      </c>
      <c r="G110" s="387">
        <f t="shared" si="14"/>
        <v>64.33</v>
      </c>
      <c r="H110" s="387">
        <f t="shared" si="14"/>
        <v>496.9</v>
      </c>
      <c r="I110" s="380"/>
    </row>
    <row r="111" spans="2:9">
      <c r="B111" s="389" t="s">
        <v>25</v>
      </c>
      <c r="C111" s="390" t="s">
        <v>120</v>
      </c>
      <c r="D111" s="380">
        <v>120</v>
      </c>
      <c r="E111" s="380">
        <v>1.14</v>
      </c>
      <c r="F111" s="380">
        <v>7.272</v>
      </c>
      <c r="G111" s="380">
        <v>3.66</v>
      </c>
      <c r="H111" s="391">
        <v>84.72</v>
      </c>
      <c r="I111" s="383">
        <v>24</v>
      </c>
    </row>
    <row r="112" spans="2:9">
      <c r="B112" s="392"/>
      <c r="C112" s="385" t="s">
        <v>435</v>
      </c>
      <c r="D112" s="383">
        <v>250</v>
      </c>
      <c r="E112" s="383">
        <v>2.23</v>
      </c>
      <c r="F112" s="383">
        <v>8</v>
      </c>
      <c r="G112" s="383">
        <v>14.49</v>
      </c>
      <c r="H112" s="383">
        <v>117.52</v>
      </c>
      <c r="I112" s="383">
        <v>80</v>
      </c>
    </row>
    <row r="113" spans="2:9">
      <c r="B113" s="392"/>
      <c r="C113" s="385" t="s">
        <v>28</v>
      </c>
      <c r="D113" s="383">
        <v>180</v>
      </c>
      <c r="E113" s="383">
        <v>10</v>
      </c>
      <c r="F113" s="383">
        <v>7.6</v>
      </c>
      <c r="G113" s="383">
        <v>67.7</v>
      </c>
      <c r="H113" s="382">
        <v>336.02</v>
      </c>
      <c r="I113" s="383">
        <v>321</v>
      </c>
    </row>
    <row r="114" spans="2:9">
      <c r="B114" s="392"/>
      <c r="C114" s="385" t="s">
        <v>148</v>
      </c>
      <c r="D114" s="383">
        <v>100</v>
      </c>
      <c r="E114" s="391">
        <v>13.8</v>
      </c>
      <c r="F114" s="391">
        <v>2</v>
      </c>
      <c r="G114" s="391">
        <v>8</v>
      </c>
      <c r="H114" s="391">
        <v>105</v>
      </c>
      <c r="I114" s="428" t="s">
        <v>149</v>
      </c>
    </row>
    <row r="115" spans="2:9">
      <c r="B115" s="392"/>
      <c r="C115" s="385" t="s">
        <v>133</v>
      </c>
      <c r="D115" s="383">
        <v>200</v>
      </c>
      <c r="E115" s="383">
        <v>1.04</v>
      </c>
      <c r="F115" s="383">
        <v>0</v>
      </c>
      <c r="G115" s="383">
        <v>26.96</v>
      </c>
      <c r="H115" s="382">
        <v>107.44</v>
      </c>
      <c r="I115" s="383">
        <v>376</v>
      </c>
    </row>
    <row r="116" spans="2:9">
      <c r="B116" s="392"/>
      <c r="C116" s="385" t="s">
        <v>123</v>
      </c>
      <c r="D116" s="383">
        <v>80</v>
      </c>
      <c r="E116" s="382">
        <v>11.2</v>
      </c>
      <c r="F116" s="382">
        <v>1.76</v>
      </c>
      <c r="G116" s="382">
        <v>100.53</v>
      </c>
      <c r="H116" s="382">
        <v>154.4</v>
      </c>
      <c r="I116" s="380"/>
    </row>
    <row r="117" spans="2:9">
      <c r="B117" s="401"/>
      <c r="C117" s="385" t="s">
        <v>124</v>
      </c>
      <c r="D117" s="383">
        <v>250</v>
      </c>
      <c r="E117" s="386">
        <v>0.05</v>
      </c>
      <c r="F117" s="386">
        <v>0</v>
      </c>
      <c r="G117" s="386">
        <v>14.93</v>
      </c>
      <c r="H117" s="386">
        <v>217</v>
      </c>
      <c r="I117" s="380"/>
    </row>
    <row r="118" spans="2:9">
      <c r="B118" s="387" t="s">
        <v>125</v>
      </c>
      <c r="C118" s="387"/>
      <c r="D118" s="387">
        <f>D111+D112+D113+D114+D115+D116+D117</f>
        <v>1180</v>
      </c>
      <c r="E118" s="387">
        <f t="shared" ref="E118:H118" si="15">E111+E112+E113+E114+E115+E116+E117</f>
        <v>39.46</v>
      </c>
      <c r="F118" s="387">
        <f t="shared" si="15"/>
        <v>26.632</v>
      </c>
      <c r="G118" s="387">
        <f t="shared" si="15"/>
        <v>236.27</v>
      </c>
      <c r="H118" s="387">
        <f t="shared" si="15"/>
        <v>1122.1</v>
      </c>
      <c r="I118" s="380"/>
    </row>
    <row r="119" spans="2:9">
      <c r="B119" s="387" t="s">
        <v>126</v>
      </c>
      <c r="C119" s="387"/>
      <c r="D119" s="387">
        <f>D110+D118</f>
        <v>1630</v>
      </c>
      <c r="E119" s="387">
        <f t="shared" ref="E119:H119" si="16">E110+E118</f>
        <v>51.98</v>
      </c>
      <c r="F119" s="387">
        <f t="shared" si="16"/>
        <v>43.112</v>
      </c>
      <c r="G119" s="387">
        <f t="shared" si="16"/>
        <v>300.6</v>
      </c>
      <c r="H119" s="387">
        <f t="shared" si="16"/>
        <v>1619</v>
      </c>
      <c r="I119" s="387"/>
    </row>
    <row r="120" spans="2:9">
      <c r="B120" s="376" t="s">
        <v>47</v>
      </c>
      <c r="C120" s="377"/>
      <c r="D120" s="377"/>
      <c r="E120" s="377"/>
      <c r="F120" s="377"/>
      <c r="G120" s="377"/>
      <c r="H120" s="377"/>
      <c r="I120" s="402"/>
    </row>
    <row r="121" spans="2:9">
      <c r="B121" s="380" t="s">
        <v>2</v>
      </c>
      <c r="C121" s="379" t="s">
        <v>37</v>
      </c>
      <c r="D121" s="380">
        <v>200</v>
      </c>
      <c r="E121" s="380">
        <v>16.87</v>
      </c>
      <c r="F121" s="380">
        <v>20.47</v>
      </c>
      <c r="G121" s="380">
        <v>32.8</v>
      </c>
      <c r="H121" s="380">
        <v>402.36</v>
      </c>
      <c r="I121" s="380">
        <v>210</v>
      </c>
    </row>
    <row r="122" spans="2:9">
      <c r="B122" s="380"/>
      <c r="C122" s="379" t="s">
        <v>51</v>
      </c>
      <c r="D122" s="380">
        <v>60</v>
      </c>
      <c r="E122" s="382">
        <v>8.4</v>
      </c>
      <c r="F122" s="382">
        <v>1.32</v>
      </c>
      <c r="G122" s="382">
        <v>75.39</v>
      </c>
      <c r="H122" s="382">
        <v>231.6</v>
      </c>
      <c r="I122" s="380"/>
    </row>
    <row r="123" spans="2:9">
      <c r="B123" s="380"/>
      <c r="C123" s="385" t="s">
        <v>130</v>
      </c>
      <c r="D123" s="383">
        <v>200</v>
      </c>
      <c r="E123" s="383">
        <v>0</v>
      </c>
      <c r="F123" s="383">
        <v>0</v>
      </c>
      <c r="G123" s="383">
        <v>14.9</v>
      </c>
      <c r="H123" s="382">
        <v>59.4</v>
      </c>
      <c r="I123" s="383">
        <v>375</v>
      </c>
    </row>
    <row r="124" spans="2:9">
      <c r="B124" s="387" t="s">
        <v>119</v>
      </c>
      <c r="C124" s="387"/>
      <c r="D124" s="387">
        <f>D121+D122+D123</f>
        <v>460</v>
      </c>
      <c r="E124" s="387">
        <f t="shared" ref="E124:H124" si="17">E121+E122+E123</f>
        <v>25.27</v>
      </c>
      <c r="F124" s="387">
        <f t="shared" si="17"/>
        <v>21.79</v>
      </c>
      <c r="G124" s="387">
        <f t="shared" si="17"/>
        <v>123.09</v>
      </c>
      <c r="H124" s="387">
        <f t="shared" si="17"/>
        <v>693.36</v>
      </c>
      <c r="I124" s="380"/>
    </row>
    <row r="125" spans="2:9">
      <c r="B125" s="389" t="s">
        <v>25</v>
      </c>
      <c r="C125" s="399" t="s">
        <v>71</v>
      </c>
      <c r="D125" s="383">
        <v>120</v>
      </c>
      <c r="E125" s="383">
        <v>1.32</v>
      </c>
      <c r="F125" s="383">
        <v>0.24</v>
      </c>
      <c r="G125" s="383">
        <v>4.56</v>
      </c>
      <c r="H125" s="382">
        <v>26.4</v>
      </c>
      <c r="I125" s="383">
        <v>71</v>
      </c>
    </row>
    <row r="126" ht="25.5" spans="2:9">
      <c r="B126" s="392"/>
      <c r="C126" s="385" t="s">
        <v>121</v>
      </c>
      <c r="D126" s="383">
        <v>250</v>
      </c>
      <c r="E126" s="383">
        <v>3</v>
      </c>
      <c r="F126" s="383">
        <v>2.5</v>
      </c>
      <c r="G126" s="383">
        <v>18.825</v>
      </c>
      <c r="H126" s="382">
        <v>111.675</v>
      </c>
      <c r="I126" s="383">
        <v>103</v>
      </c>
    </row>
    <row r="127" spans="2:9">
      <c r="B127" s="392"/>
      <c r="C127" s="385" t="s">
        <v>132</v>
      </c>
      <c r="D127" s="380">
        <v>200</v>
      </c>
      <c r="E127" s="380">
        <v>15.57</v>
      </c>
      <c r="F127" s="380">
        <v>9.53</v>
      </c>
      <c r="G127" s="380">
        <v>26.8</v>
      </c>
      <c r="H127" s="391">
        <v>328.2</v>
      </c>
      <c r="I127" s="383">
        <v>202</v>
      </c>
    </row>
    <row r="128" spans="2:9">
      <c r="B128" s="392"/>
      <c r="C128" s="385" t="s">
        <v>54</v>
      </c>
      <c r="D128" s="380">
        <v>200</v>
      </c>
      <c r="E128" s="380">
        <v>1</v>
      </c>
      <c r="F128" s="380">
        <v>0</v>
      </c>
      <c r="G128" s="380">
        <v>20.2</v>
      </c>
      <c r="H128" s="391">
        <v>85.34</v>
      </c>
      <c r="I128" s="383"/>
    </row>
    <row r="129" spans="2:9">
      <c r="B129" s="392"/>
      <c r="C129" s="385" t="s">
        <v>123</v>
      </c>
      <c r="D129" s="383">
        <v>80</v>
      </c>
      <c r="E129" s="382">
        <v>11.2</v>
      </c>
      <c r="F129" s="382">
        <v>1.76</v>
      </c>
      <c r="G129" s="382">
        <v>100.53</v>
      </c>
      <c r="H129" s="382">
        <v>154.4</v>
      </c>
      <c r="I129" s="380"/>
    </row>
    <row r="130" spans="2:9">
      <c r="B130" s="401"/>
      <c r="C130" s="385" t="s">
        <v>124</v>
      </c>
      <c r="D130" s="383">
        <v>250</v>
      </c>
      <c r="E130" s="386">
        <v>0.05</v>
      </c>
      <c r="F130" s="386">
        <v>0</v>
      </c>
      <c r="G130" s="386">
        <v>14.93</v>
      </c>
      <c r="H130" s="386">
        <v>217</v>
      </c>
      <c r="I130" s="380"/>
    </row>
    <row r="131" spans="2:9">
      <c r="B131" s="387" t="s">
        <v>125</v>
      </c>
      <c r="C131" s="387"/>
      <c r="D131" s="387">
        <f>D125+D126+D127+D128+D129+D130</f>
        <v>1100</v>
      </c>
      <c r="E131" s="387">
        <f t="shared" ref="E131:H131" si="18">E125+E126+E127+E128+E129+E130</f>
        <v>32.14</v>
      </c>
      <c r="F131" s="387">
        <f t="shared" si="18"/>
        <v>14.03</v>
      </c>
      <c r="G131" s="387">
        <f t="shared" si="18"/>
        <v>185.845</v>
      </c>
      <c r="H131" s="387">
        <f t="shared" si="18"/>
        <v>923.015</v>
      </c>
      <c r="I131" s="380"/>
    </row>
    <row r="132" spans="2:9">
      <c r="B132" s="387" t="s">
        <v>126</v>
      </c>
      <c r="C132" s="387"/>
      <c r="D132" s="387">
        <f>D124+D131</f>
        <v>1560</v>
      </c>
      <c r="E132" s="387">
        <f t="shared" ref="E132:H132" si="19">E124+E131</f>
        <v>57.41</v>
      </c>
      <c r="F132" s="387">
        <f t="shared" si="19"/>
        <v>35.82</v>
      </c>
      <c r="G132" s="387">
        <f t="shared" si="19"/>
        <v>308.935</v>
      </c>
      <c r="H132" s="387">
        <f t="shared" si="19"/>
        <v>1616.375</v>
      </c>
      <c r="I132" s="387"/>
    </row>
    <row r="133" spans="2:9">
      <c r="B133" s="376" t="s">
        <v>56</v>
      </c>
      <c r="C133" s="377"/>
      <c r="D133" s="377"/>
      <c r="E133" s="377"/>
      <c r="F133" s="377"/>
      <c r="G133" s="377"/>
      <c r="H133" s="377"/>
      <c r="I133" s="402"/>
    </row>
    <row r="134" spans="2:9">
      <c r="B134" s="380" t="s">
        <v>2</v>
      </c>
      <c r="C134" s="385" t="s">
        <v>447</v>
      </c>
      <c r="D134" s="383" t="s">
        <v>448</v>
      </c>
      <c r="E134" s="383">
        <v>10.8</v>
      </c>
      <c r="F134" s="383">
        <v>11.1</v>
      </c>
      <c r="G134" s="383">
        <v>65.3</v>
      </c>
      <c r="H134" s="383">
        <v>405</v>
      </c>
      <c r="I134" s="380">
        <v>556</v>
      </c>
    </row>
    <row r="135" spans="2:9">
      <c r="B135" s="380"/>
      <c r="C135" s="395" t="s">
        <v>169</v>
      </c>
      <c r="D135" s="396">
        <v>200</v>
      </c>
      <c r="E135" s="395">
        <v>6.58</v>
      </c>
      <c r="F135" s="395">
        <v>4</v>
      </c>
      <c r="G135" s="395">
        <v>9.42</v>
      </c>
      <c r="H135" s="397">
        <v>120</v>
      </c>
      <c r="I135" s="380"/>
    </row>
    <row r="136" spans="2:9">
      <c r="B136" s="387" t="s">
        <v>119</v>
      </c>
      <c r="C136" s="387"/>
      <c r="D136" s="387">
        <f>D135+176</f>
        <v>376</v>
      </c>
      <c r="E136" s="387">
        <f>E134+E135</f>
        <v>17.38</v>
      </c>
      <c r="F136" s="387">
        <f t="shared" ref="F136:H136" si="20">F134+F135</f>
        <v>15.1</v>
      </c>
      <c r="G136" s="387">
        <f t="shared" si="20"/>
        <v>74.72</v>
      </c>
      <c r="H136" s="387">
        <f t="shared" si="20"/>
        <v>525</v>
      </c>
      <c r="I136" s="380"/>
    </row>
    <row r="137" spans="2:9">
      <c r="B137" s="389" t="s">
        <v>25</v>
      </c>
      <c r="C137" s="390" t="s">
        <v>428</v>
      </c>
      <c r="D137" s="380">
        <v>120</v>
      </c>
      <c r="E137" s="380">
        <v>0.84</v>
      </c>
      <c r="F137" s="380">
        <v>0.12</v>
      </c>
      <c r="G137" s="380">
        <v>2.28</v>
      </c>
      <c r="H137" s="391">
        <v>14.4</v>
      </c>
      <c r="I137" s="383">
        <v>24</v>
      </c>
    </row>
    <row r="138" spans="2:9">
      <c r="B138" s="392"/>
      <c r="C138" s="385" t="s">
        <v>76</v>
      </c>
      <c r="D138" s="383">
        <v>250</v>
      </c>
      <c r="E138" s="391">
        <v>2.3</v>
      </c>
      <c r="F138" s="391">
        <v>4.25</v>
      </c>
      <c r="G138" s="391">
        <v>15.13</v>
      </c>
      <c r="H138" s="391">
        <v>108</v>
      </c>
      <c r="I138" s="383">
        <v>144</v>
      </c>
    </row>
    <row r="139" spans="2:9">
      <c r="B139" s="392"/>
      <c r="C139" s="385" t="s">
        <v>49</v>
      </c>
      <c r="D139" s="383">
        <v>180</v>
      </c>
      <c r="E139" s="383">
        <v>4.84</v>
      </c>
      <c r="F139" s="383">
        <v>7.16</v>
      </c>
      <c r="G139" s="383">
        <v>62</v>
      </c>
      <c r="H139" s="383">
        <v>287.67</v>
      </c>
      <c r="I139" s="383">
        <v>237</v>
      </c>
    </row>
    <row r="140" spans="2:9">
      <c r="B140" s="392"/>
      <c r="C140" s="385" t="s">
        <v>137</v>
      </c>
      <c r="D140" s="383">
        <v>100</v>
      </c>
      <c r="E140" s="383">
        <v>22</v>
      </c>
      <c r="F140" s="383">
        <v>21.3</v>
      </c>
      <c r="G140" s="383">
        <v>9.69</v>
      </c>
      <c r="H140" s="382">
        <v>336.02</v>
      </c>
      <c r="I140" s="383">
        <v>260</v>
      </c>
    </row>
    <row r="141" spans="2:9">
      <c r="B141" s="392"/>
      <c r="C141" s="385" t="s">
        <v>130</v>
      </c>
      <c r="D141" s="383">
        <v>200</v>
      </c>
      <c r="E141" s="383">
        <v>0</v>
      </c>
      <c r="F141" s="383">
        <v>0</v>
      </c>
      <c r="G141" s="383">
        <v>14.9</v>
      </c>
      <c r="H141" s="382">
        <v>59.4</v>
      </c>
      <c r="I141" s="383">
        <v>375</v>
      </c>
    </row>
    <row r="142" spans="2:9">
      <c r="B142" s="392"/>
      <c r="C142" s="385" t="s">
        <v>123</v>
      </c>
      <c r="D142" s="383">
        <v>80</v>
      </c>
      <c r="E142" s="382">
        <v>11.2</v>
      </c>
      <c r="F142" s="382">
        <v>1.76</v>
      </c>
      <c r="G142" s="382">
        <v>100.53</v>
      </c>
      <c r="H142" s="382">
        <v>154.4</v>
      </c>
      <c r="I142" s="380"/>
    </row>
    <row r="143" spans="2:9">
      <c r="B143" s="401"/>
      <c r="C143" s="385" t="s">
        <v>124</v>
      </c>
      <c r="D143" s="383">
        <v>250</v>
      </c>
      <c r="E143" s="386">
        <v>0.05</v>
      </c>
      <c r="F143" s="386">
        <v>0</v>
      </c>
      <c r="G143" s="386">
        <v>14.93</v>
      </c>
      <c r="H143" s="386">
        <v>217</v>
      </c>
      <c r="I143" s="380"/>
    </row>
    <row r="144" spans="2:9">
      <c r="B144" s="387" t="s">
        <v>125</v>
      </c>
      <c r="C144" s="387"/>
      <c r="D144" s="387">
        <f>D137+D138+D139+D140+D141+D142+D143</f>
        <v>1180</v>
      </c>
      <c r="E144" s="387">
        <f t="shared" ref="E144:H144" si="21">E137+E138+E139+E140+E141+E142+E143</f>
        <v>41.23</v>
      </c>
      <c r="F144" s="387">
        <f t="shared" si="21"/>
        <v>34.59</v>
      </c>
      <c r="G144" s="387">
        <f t="shared" si="21"/>
        <v>219.46</v>
      </c>
      <c r="H144" s="387">
        <f t="shared" si="21"/>
        <v>1176.89</v>
      </c>
      <c r="I144" s="380"/>
    </row>
    <row r="145" spans="2:9">
      <c r="B145" s="387" t="s">
        <v>126</v>
      </c>
      <c r="C145" s="387"/>
      <c r="D145" s="387">
        <f>D136+D144</f>
        <v>1556</v>
      </c>
      <c r="E145" s="387">
        <f t="shared" ref="E145:H145" si="22">E136+E144</f>
        <v>58.61</v>
      </c>
      <c r="F145" s="387">
        <f t="shared" si="22"/>
        <v>49.69</v>
      </c>
      <c r="G145" s="387">
        <f t="shared" si="22"/>
        <v>294.18</v>
      </c>
      <c r="H145" s="387">
        <f t="shared" si="22"/>
        <v>1701.89</v>
      </c>
      <c r="I145" s="387"/>
    </row>
    <row r="146" spans="2:9">
      <c r="B146" s="376" t="s">
        <v>62</v>
      </c>
      <c r="C146" s="377"/>
      <c r="D146" s="377"/>
      <c r="E146" s="377"/>
      <c r="F146" s="377"/>
      <c r="G146" s="377"/>
      <c r="H146" s="377"/>
      <c r="I146" s="402"/>
    </row>
    <row r="147" spans="2:9">
      <c r="B147" s="389" t="s">
        <v>2</v>
      </c>
      <c r="C147" s="408" t="s">
        <v>141</v>
      </c>
      <c r="D147" s="409">
        <v>200</v>
      </c>
      <c r="E147" s="391">
        <v>5.64</v>
      </c>
      <c r="F147" s="391">
        <v>5.84</v>
      </c>
      <c r="G147" s="409">
        <v>34</v>
      </c>
      <c r="H147" s="391">
        <v>279.4</v>
      </c>
      <c r="I147" s="380">
        <v>183</v>
      </c>
    </row>
    <row r="148" spans="2:9">
      <c r="B148" s="392"/>
      <c r="C148" s="379" t="s">
        <v>22</v>
      </c>
      <c r="D148" s="380">
        <v>50</v>
      </c>
      <c r="E148" s="380">
        <v>4.6</v>
      </c>
      <c r="F148" s="380">
        <v>7</v>
      </c>
      <c r="G148" s="380">
        <v>14.83</v>
      </c>
      <c r="H148" s="380">
        <v>157</v>
      </c>
      <c r="I148" s="380">
        <v>3</v>
      </c>
    </row>
    <row r="149" spans="2:9">
      <c r="B149" s="392"/>
      <c r="C149" s="385" t="s">
        <v>130</v>
      </c>
      <c r="D149" s="383">
        <v>200</v>
      </c>
      <c r="E149" s="383">
        <v>0</v>
      </c>
      <c r="F149" s="383">
        <v>0</v>
      </c>
      <c r="G149" s="383">
        <v>14.9</v>
      </c>
      <c r="H149" s="382">
        <v>59.4</v>
      </c>
      <c r="I149" s="383">
        <v>375</v>
      </c>
    </row>
    <row r="150" spans="2:9">
      <c r="B150" s="387" t="s">
        <v>119</v>
      </c>
      <c r="C150" s="387"/>
      <c r="D150" s="427">
        <f>D147+D148+D149</f>
        <v>450</v>
      </c>
      <c r="E150" s="427">
        <f t="shared" ref="E150:H150" si="23">E147+E148+E149</f>
        <v>10.24</v>
      </c>
      <c r="F150" s="427">
        <f t="shared" si="23"/>
        <v>12.84</v>
      </c>
      <c r="G150" s="427">
        <f t="shared" si="23"/>
        <v>63.73</v>
      </c>
      <c r="H150" s="427">
        <f t="shared" si="23"/>
        <v>495.8</v>
      </c>
      <c r="I150" s="380"/>
    </row>
    <row r="151" spans="2:9">
      <c r="B151" s="389" t="s">
        <v>25</v>
      </c>
      <c r="C151" s="390" t="s">
        <v>120</v>
      </c>
      <c r="D151" s="380">
        <v>120</v>
      </c>
      <c r="E151" s="380">
        <v>1.14</v>
      </c>
      <c r="F151" s="380">
        <v>7.272</v>
      </c>
      <c r="G151" s="380">
        <v>3.66</v>
      </c>
      <c r="H151" s="391">
        <v>84.72</v>
      </c>
      <c r="I151" s="383">
        <v>24</v>
      </c>
    </row>
    <row r="152" spans="2:9">
      <c r="B152" s="392"/>
      <c r="C152" s="385" t="s">
        <v>142</v>
      </c>
      <c r="D152" s="383">
        <v>250</v>
      </c>
      <c r="E152" s="383">
        <v>3.625</v>
      </c>
      <c r="F152" s="383">
        <v>3.75</v>
      </c>
      <c r="G152" s="383">
        <v>11.39</v>
      </c>
      <c r="H152" s="382">
        <v>145.59</v>
      </c>
      <c r="I152" s="383">
        <v>128</v>
      </c>
    </row>
    <row r="153" spans="2:9">
      <c r="B153" s="392"/>
      <c r="C153" s="385" t="s">
        <v>136</v>
      </c>
      <c r="D153" s="383">
        <v>180</v>
      </c>
      <c r="E153" s="383">
        <v>6.87</v>
      </c>
      <c r="F153" s="383">
        <v>0.9</v>
      </c>
      <c r="G153" s="383">
        <v>26.37</v>
      </c>
      <c r="H153" s="382">
        <v>193.2</v>
      </c>
      <c r="I153" s="383">
        <v>202</v>
      </c>
    </row>
    <row r="154" spans="2:9">
      <c r="B154" s="392"/>
      <c r="C154" s="385" t="s">
        <v>150</v>
      </c>
      <c r="D154" s="383">
        <v>100</v>
      </c>
      <c r="E154" s="410">
        <v>15.8</v>
      </c>
      <c r="F154" s="410">
        <v>16.4</v>
      </c>
      <c r="G154" s="382">
        <v>16.8</v>
      </c>
      <c r="H154" s="382">
        <v>279</v>
      </c>
      <c r="I154" s="383">
        <v>305</v>
      </c>
    </row>
    <row r="155" spans="2:9">
      <c r="B155" s="392"/>
      <c r="C155" s="385" t="s">
        <v>133</v>
      </c>
      <c r="D155" s="383">
        <v>200</v>
      </c>
      <c r="E155" s="383">
        <v>1.04</v>
      </c>
      <c r="F155" s="383">
        <v>0</v>
      </c>
      <c r="G155" s="383">
        <v>26.96</v>
      </c>
      <c r="H155" s="382">
        <v>107.44</v>
      </c>
      <c r="I155" s="383">
        <v>376</v>
      </c>
    </row>
    <row r="156" spans="2:9">
      <c r="B156" s="392"/>
      <c r="C156" s="385" t="s">
        <v>123</v>
      </c>
      <c r="D156" s="383">
        <v>80</v>
      </c>
      <c r="E156" s="382">
        <v>11.2</v>
      </c>
      <c r="F156" s="382">
        <v>1.76</v>
      </c>
      <c r="G156" s="382">
        <v>100.53</v>
      </c>
      <c r="H156" s="382">
        <v>154.4</v>
      </c>
      <c r="I156" s="380"/>
    </row>
    <row r="157" spans="2:9">
      <c r="B157" s="401"/>
      <c r="C157" s="385" t="s">
        <v>124</v>
      </c>
      <c r="D157" s="383">
        <v>250</v>
      </c>
      <c r="E157" s="386">
        <v>0.05</v>
      </c>
      <c r="F157" s="386">
        <v>0</v>
      </c>
      <c r="G157" s="386">
        <v>14.93</v>
      </c>
      <c r="H157" s="386">
        <v>217</v>
      </c>
      <c r="I157" s="380"/>
    </row>
    <row r="158" spans="2:9">
      <c r="B158" s="387" t="s">
        <v>125</v>
      </c>
      <c r="C158" s="387"/>
      <c r="D158" s="387">
        <f>D151+D152+D153+D154+D155+D156+D157</f>
        <v>1180</v>
      </c>
      <c r="E158" s="387">
        <f t="shared" ref="E158:H158" si="24">E151+E152+E153+E154+E155+E156+E157</f>
        <v>39.725</v>
      </c>
      <c r="F158" s="387">
        <f t="shared" si="24"/>
        <v>30.082</v>
      </c>
      <c r="G158" s="387">
        <f t="shared" si="24"/>
        <v>200.64</v>
      </c>
      <c r="H158" s="387">
        <f t="shared" si="24"/>
        <v>1181.35</v>
      </c>
      <c r="I158" s="380"/>
    </row>
    <row r="159" spans="2:9">
      <c r="B159" s="387" t="s">
        <v>126</v>
      </c>
      <c r="C159" s="387"/>
      <c r="D159" s="427">
        <f>D150+D158</f>
        <v>1630</v>
      </c>
      <c r="E159" s="427">
        <f t="shared" ref="E159:H159" si="25">E150+E158</f>
        <v>49.965</v>
      </c>
      <c r="F159" s="427">
        <f t="shared" si="25"/>
        <v>42.922</v>
      </c>
      <c r="G159" s="427">
        <f t="shared" si="25"/>
        <v>264.37</v>
      </c>
      <c r="H159" s="427">
        <f t="shared" si="25"/>
        <v>1677.15</v>
      </c>
      <c r="I159" s="387"/>
    </row>
    <row r="160" spans="2:9">
      <c r="B160" s="411"/>
      <c r="C160" s="411"/>
      <c r="D160" s="411"/>
      <c r="E160" s="411"/>
      <c r="F160" s="411"/>
      <c r="G160" s="411"/>
      <c r="H160" s="411"/>
      <c r="I160" s="411"/>
    </row>
    <row r="161" spans="2:9">
      <c r="B161" s="412" t="s">
        <v>88</v>
      </c>
      <c r="C161" s="413"/>
      <c r="D161" s="414"/>
      <c r="E161" s="415">
        <f>(E37+E50+E63+E77+E91+E105+E119+E132+E145+E159)/10</f>
        <v>51.1115</v>
      </c>
      <c r="F161" s="415">
        <f>(F37+F50+F63+F77+F91+F105+F119+F132+F145+F159)/10</f>
        <v>41.1298</v>
      </c>
      <c r="G161" s="415">
        <f>(G37+G50+G63+G77+G91+G105+G119+G132+G145+G159)/10</f>
        <v>278.473</v>
      </c>
      <c r="H161" s="415">
        <f>(H37+H50+H63+H77+H91+H105+H119+H132+H145+H159)/10</f>
        <v>1542.267</v>
      </c>
      <c r="I161" s="411"/>
    </row>
    <row r="162" spans="2:9">
      <c r="B162" s="412" t="s">
        <v>89</v>
      </c>
      <c r="C162" s="413"/>
      <c r="D162" s="414"/>
      <c r="E162" s="415">
        <v>46.2</v>
      </c>
      <c r="F162" s="415">
        <v>47.4</v>
      </c>
      <c r="G162" s="415">
        <v>201</v>
      </c>
      <c r="H162" s="415">
        <v>1410</v>
      </c>
      <c r="I162" s="411"/>
    </row>
    <row r="163" spans="2:9">
      <c r="B163" s="412" t="s">
        <v>90</v>
      </c>
      <c r="C163" s="413"/>
      <c r="D163" s="414"/>
      <c r="E163" s="416">
        <f>E161/E162*100</f>
        <v>110.630952380952</v>
      </c>
      <c r="F163" s="416">
        <f t="shared" ref="F163:H163" si="26">F161/F162*100</f>
        <v>86.7717299578059</v>
      </c>
      <c r="G163" s="416">
        <f t="shared" si="26"/>
        <v>138.543781094527</v>
      </c>
      <c r="H163" s="416">
        <f t="shared" si="26"/>
        <v>109.380638297872</v>
      </c>
      <c r="I163" s="411"/>
    </row>
  </sheetData>
  <mergeCells count="76">
    <mergeCell ref="B13:I13"/>
    <mergeCell ref="B14:I14"/>
    <mergeCell ref="B15:I15"/>
    <mergeCell ref="B16:I16"/>
    <mergeCell ref="B17:I17"/>
    <mergeCell ref="E21:G21"/>
    <mergeCell ref="B23:I23"/>
    <mergeCell ref="B24:I24"/>
    <mergeCell ref="B29:C29"/>
    <mergeCell ref="B36:C36"/>
    <mergeCell ref="B37:C37"/>
    <mergeCell ref="B38:I38"/>
    <mergeCell ref="B43:C43"/>
    <mergeCell ref="B49:C49"/>
    <mergeCell ref="B50:C50"/>
    <mergeCell ref="B51:I51"/>
    <mergeCell ref="B54:C54"/>
    <mergeCell ref="B62:C62"/>
    <mergeCell ref="B63:C63"/>
    <mergeCell ref="B64:I64"/>
    <mergeCell ref="B68:C68"/>
    <mergeCell ref="B76:C76"/>
    <mergeCell ref="B77:C77"/>
    <mergeCell ref="B78:I78"/>
    <mergeCell ref="B82:C82"/>
    <mergeCell ref="B90:C90"/>
    <mergeCell ref="B91:C91"/>
    <mergeCell ref="B92:I92"/>
    <mergeCell ref="B93:I93"/>
    <mergeCell ref="B96:C96"/>
    <mergeCell ref="B104:C104"/>
    <mergeCell ref="B105:C105"/>
    <mergeCell ref="B106:I106"/>
    <mergeCell ref="B110:C110"/>
    <mergeCell ref="B118:C118"/>
    <mergeCell ref="B119:C119"/>
    <mergeCell ref="B120:I120"/>
    <mergeCell ref="B124:C124"/>
    <mergeCell ref="B131:C131"/>
    <mergeCell ref="B132:C132"/>
    <mergeCell ref="B133:I133"/>
    <mergeCell ref="B136:C136"/>
    <mergeCell ref="B144:C144"/>
    <mergeCell ref="B145:C145"/>
    <mergeCell ref="B146:I146"/>
    <mergeCell ref="B150:C150"/>
    <mergeCell ref="B158:C158"/>
    <mergeCell ref="B159:C159"/>
    <mergeCell ref="B161:D161"/>
    <mergeCell ref="B162:D162"/>
    <mergeCell ref="B163:D163"/>
    <mergeCell ref="B21:B22"/>
    <mergeCell ref="B25:B28"/>
    <mergeCell ref="B30:B35"/>
    <mergeCell ref="B39:B42"/>
    <mergeCell ref="B44:B48"/>
    <mergeCell ref="B52:B53"/>
    <mergeCell ref="B55:B61"/>
    <mergeCell ref="B65:B67"/>
    <mergeCell ref="B69:B75"/>
    <mergeCell ref="B79:B81"/>
    <mergeCell ref="B83:B89"/>
    <mergeCell ref="B94:B95"/>
    <mergeCell ref="B97:B103"/>
    <mergeCell ref="B107:B109"/>
    <mergeCell ref="B111:B117"/>
    <mergeCell ref="B121:B123"/>
    <mergeCell ref="B125:B130"/>
    <mergeCell ref="B134:B135"/>
    <mergeCell ref="B137:B143"/>
    <mergeCell ref="B147:B149"/>
    <mergeCell ref="B151:B157"/>
    <mergeCell ref="C21:C22"/>
    <mergeCell ref="D21:D22"/>
    <mergeCell ref="H21:H22"/>
    <mergeCell ref="I21:I22"/>
  </mergeCells>
  <pageMargins left="0.708661417322835" right="0.708661417322835" top="0.393700787401575" bottom="0.393700787401575" header="0.31496062992126" footer="0.31496062992126"/>
  <pageSetup paperSize="9" scale="97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64"/>
  <sheetViews>
    <sheetView zoomScale="90" zoomScaleNormal="90" topLeftCell="A238" workbookViewId="0">
      <selection activeCell="P258" sqref="P258"/>
    </sheetView>
  </sheetViews>
  <sheetFormatPr defaultColWidth="9" defaultRowHeight="15"/>
  <cols>
    <col min="1" max="1" width="9.71428571428571" customWidth="1"/>
    <col min="2" max="2" width="26.4285714285714" customWidth="1"/>
    <col min="3" max="3" width="32.8571428571429" customWidth="1"/>
    <col min="4" max="4" width="11.1428571428571" customWidth="1"/>
    <col min="5" max="5" width="11.2857142857143" customWidth="1"/>
    <col min="6" max="6" width="11.5714285714286" customWidth="1"/>
    <col min="7" max="7" width="10.7142857142857" customWidth="1"/>
    <col min="8" max="8" width="15.7142857142857" customWidth="1"/>
    <col min="9" max="9" width="10.7142857142857" customWidth="1"/>
    <col min="10" max="11" width="9" hidden="1" customWidth="1"/>
  </cols>
  <sheetData>
    <row r="2" spans="2:9">
      <c r="B2" s="312" t="s">
        <v>93</v>
      </c>
      <c r="C2" s="313"/>
      <c r="D2" s="313"/>
      <c r="E2" s="313" t="s">
        <v>94</v>
      </c>
      <c r="F2" s="313"/>
      <c r="G2" s="314"/>
      <c r="H2" s="312"/>
      <c r="I2" s="312"/>
    </row>
    <row r="3" spans="2:9">
      <c r="B3" s="312" t="s">
        <v>95</v>
      </c>
      <c r="C3" s="313"/>
      <c r="D3" s="313"/>
      <c r="E3" s="313" t="s">
        <v>96</v>
      </c>
      <c r="F3" s="313"/>
      <c r="G3" s="314"/>
      <c r="H3" s="312"/>
      <c r="I3" s="312"/>
    </row>
    <row r="4" spans="2:9">
      <c r="B4" s="312" t="s">
        <v>97</v>
      </c>
      <c r="C4" s="313"/>
      <c r="D4" s="313"/>
      <c r="E4" s="313" t="s">
        <v>98</v>
      </c>
      <c r="F4" s="313"/>
      <c r="G4" s="314"/>
      <c r="H4" s="312"/>
      <c r="I4" s="312"/>
    </row>
    <row r="5" spans="2:9">
      <c r="B5" s="312" t="s">
        <v>99</v>
      </c>
      <c r="C5" s="313"/>
      <c r="D5" s="313"/>
      <c r="E5" s="313"/>
      <c r="F5" s="313"/>
      <c r="G5" s="313"/>
      <c r="H5" s="313"/>
      <c r="I5" s="313"/>
    </row>
    <row r="6" spans="2:9">
      <c r="B6" s="312"/>
      <c r="C6" s="313"/>
      <c r="D6" s="313"/>
      <c r="E6" s="313"/>
      <c r="F6" s="313"/>
      <c r="G6" s="313"/>
      <c r="H6" s="313"/>
      <c r="I6" s="313"/>
    </row>
    <row r="7" spans="2:9">
      <c r="B7" s="312"/>
      <c r="C7" s="313"/>
      <c r="D7" s="313"/>
      <c r="E7" s="313"/>
      <c r="F7" s="313"/>
      <c r="G7" s="313"/>
      <c r="H7" s="313"/>
      <c r="I7" s="313"/>
    </row>
    <row r="8" spans="2:9">
      <c r="B8" s="315" t="s">
        <v>439</v>
      </c>
      <c r="C8" s="316" t="s">
        <v>101</v>
      </c>
      <c r="D8" s="317"/>
      <c r="E8" s="315" t="s">
        <v>440</v>
      </c>
      <c r="F8" s="314"/>
      <c r="G8" s="314"/>
      <c r="H8" s="315"/>
      <c r="I8" s="316" t="s">
        <v>411</v>
      </c>
    </row>
    <row r="9" spans="2:9">
      <c r="B9" s="313"/>
      <c r="C9" s="313"/>
      <c r="D9" s="313"/>
      <c r="E9" s="313"/>
      <c r="F9" s="313"/>
      <c r="G9" s="313"/>
      <c r="H9" s="313"/>
      <c r="I9" s="313"/>
    </row>
    <row r="10" spans="2:9">
      <c r="B10" s="313"/>
      <c r="C10" s="313"/>
      <c r="D10" s="313"/>
      <c r="E10" s="313"/>
      <c r="F10" s="313"/>
      <c r="G10" s="313"/>
      <c r="H10" s="313"/>
      <c r="I10" s="313"/>
    </row>
    <row r="11" spans="2:9">
      <c r="B11" s="314"/>
      <c r="C11" s="314"/>
      <c r="D11" s="314"/>
      <c r="E11" s="314"/>
      <c r="F11" s="314"/>
      <c r="G11" s="314"/>
      <c r="H11" s="314"/>
      <c r="I11" s="314"/>
    </row>
    <row r="12" spans="2:9">
      <c r="B12" s="314"/>
      <c r="C12" s="314"/>
      <c r="D12" s="314"/>
      <c r="E12" s="314"/>
      <c r="F12" s="314"/>
      <c r="G12" s="314"/>
      <c r="H12" s="314"/>
      <c r="I12" s="314"/>
    </row>
    <row r="13" ht="20.25" spans="2:12">
      <c r="B13" s="318" t="s">
        <v>104</v>
      </c>
      <c r="C13" s="318"/>
      <c r="D13" s="318"/>
      <c r="E13" s="318"/>
      <c r="F13" s="318"/>
      <c r="G13" s="318"/>
      <c r="H13" s="318"/>
      <c r="I13" s="318"/>
      <c r="J13" s="424"/>
      <c r="K13" s="424"/>
      <c r="L13" s="424"/>
    </row>
    <row r="14" ht="15.75" spans="2:12">
      <c r="B14" s="319" t="s">
        <v>105</v>
      </c>
      <c r="C14" s="319"/>
      <c r="D14" s="319"/>
      <c r="E14" s="319"/>
      <c r="F14" s="319"/>
      <c r="G14" s="319"/>
      <c r="H14" s="319"/>
      <c r="I14" s="319"/>
      <c r="J14" s="425"/>
      <c r="K14" s="425"/>
      <c r="L14" s="425"/>
    </row>
    <row r="15" ht="15.75" spans="2:12">
      <c r="B15" s="319" t="s">
        <v>106</v>
      </c>
      <c r="C15" s="319"/>
      <c r="D15" s="319"/>
      <c r="E15" s="319"/>
      <c r="F15" s="319"/>
      <c r="G15" s="319"/>
      <c r="H15" s="319"/>
      <c r="I15" s="319"/>
      <c r="J15" s="425"/>
      <c r="K15" s="425"/>
      <c r="L15" s="425"/>
    </row>
    <row r="16" ht="15.75" spans="2:12">
      <c r="B16" s="319" t="s">
        <v>412</v>
      </c>
      <c r="C16" s="319"/>
      <c r="D16" s="319"/>
      <c r="E16" s="319"/>
      <c r="F16" s="319"/>
      <c r="G16" s="319"/>
      <c r="H16" s="319"/>
      <c r="I16" s="319"/>
      <c r="J16" s="425"/>
      <c r="K16" s="425"/>
      <c r="L16" s="425"/>
    </row>
    <row r="17" ht="15.75" spans="2:12">
      <c r="B17" s="423" t="s">
        <v>449</v>
      </c>
      <c r="C17" s="423"/>
      <c r="D17" s="423"/>
      <c r="E17" s="423"/>
      <c r="F17" s="423"/>
      <c r="G17" s="423"/>
      <c r="H17" s="423"/>
      <c r="I17" s="423"/>
      <c r="J17" s="425"/>
      <c r="K17" s="425"/>
      <c r="L17" s="425"/>
    </row>
    <row r="18" spans="2:9">
      <c r="B18" s="320"/>
      <c r="C18" s="320"/>
      <c r="D18" s="320"/>
      <c r="E18" s="320"/>
      <c r="F18" s="320"/>
      <c r="G18" s="320"/>
      <c r="H18" s="320"/>
      <c r="I18" s="320"/>
    </row>
    <row r="19" spans="2:9">
      <c r="B19" s="320"/>
      <c r="C19" s="320"/>
      <c r="D19" s="320"/>
      <c r="E19" s="320"/>
      <c r="F19" s="320"/>
      <c r="G19" s="320"/>
      <c r="H19" s="320"/>
      <c r="I19" s="320"/>
    </row>
    <row r="21" customHeight="1" spans="1:9">
      <c r="A21" s="293"/>
      <c r="B21" s="370" t="s">
        <v>110</v>
      </c>
      <c r="C21" s="370" t="s">
        <v>4</v>
      </c>
      <c r="D21" s="370" t="s">
        <v>111</v>
      </c>
      <c r="E21" s="371" t="s">
        <v>112</v>
      </c>
      <c r="F21" s="372"/>
      <c r="G21" s="373"/>
      <c r="H21" s="370" t="s">
        <v>113</v>
      </c>
      <c r="I21" s="370" t="s">
        <v>114</v>
      </c>
    </row>
    <row r="22" ht="12.75" customHeight="1" spans="1:9">
      <c r="A22" s="293"/>
      <c r="B22" s="374"/>
      <c r="C22" s="374"/>
      <c r="D22" s="374"/>
      <c r="E22" s="375" t="s">
        <v>115</v>
      </c>
      <c r="F22" s="375" t="s">
        <v>116</v>
      </c>
      <c r="G22" s="375" t="s">
        <v>117</v>
      </c>
      <c r="H22" s="374"/>
      <c r="I22" s="374"/>
    </row>
    <row r="23" spans="1:9">
      <c r="A23" s="293"/>
      <c r="B23" s="376" t="s">
        <v>118</v>
      </c>
      <c r="C23" s="377"/>
      <c r="D23" s="377"/>
      <c r="E23" s="377"/>
      <c r="F23" s="377"/>
      <c r="G23" s="377"/>
      <c r="H23" s="377"/>
      <c r="I23" s="402"/>
    </row>
    <row r="24" spans="1:9">
      <c r="A24" s="293"/>
      <c r="B24" s="328" t="s">
        <v>1</v>
      </c>
      <c r="C24" s="329"/>
      <c r="D24" s="329"/>
      <c r="E24" s="329"/>
      <c r="F24" s="329"/>
      <c r="G24" s="329"/>
      <c r="H24" s="329"/>
      <c r="I24" s="354"/>
    </row>
    <row r="25" ht="17.25" customHeight="1" spans="1:9">
      <c r="A25" s="293"/>
      <c r="B25" s="330" t="s">
        <v>2</v>
      </c>
      <c r="C25" s="331" t="s">
        <v>37</v>
      </c>
      <c r="D25" s="332">
        <v>200</v>
      </c>
      <c r="E25" s="332">
        <v>17.24</v>
      </c>
      <c r="F25" s="332">
        <v>26.76</v>
      </c>
      <c r="G25" s="332">
        <v>4.62</v>
      </c>
      <c r="H25" s="332">
        <v>326.16</v>
      </c>
      <c r="I25" s="332">
        <v>301</v>
      </c>
    </row>
    <row r="26" ht="17.25" customHeight="1" spans="1:9">
      <c r="A26" s="293"/>
      <c r="B26" s="333"/>
      <c r="C26" s="331" t="s">
        <v>51</v>
      </c>
      <c r="D26" s="332">
        <v>60</v>
      </c>
      <c r="E26" s="334">
        <v>4.56</v>
      </c>
      <c r="F26" s="334">
        <v>0.48</v>
      </c>
      <c r="G26" s="334">
        <v>29.52</v>
      </c>
      <c r="H26" s="334">
        <v>141</v>
      </c>
      <c r="I26" s="332">
        <v>108</v>
      </c>
    </row>
    <row r="27" ht="17.25" customHeight="1" spans="1:9">
      <c r="A27" s="293"/>
      <c r="B27" s="333"/>
      <c r="C27" s="331" t="s">
        <v>23</v>
      </c>
      <c r="D27" s="332">
        <v>200</v>
      </c>
      <c r="E27" s="335">
        <v>0.1</v>
      </c>
      <c r="F27" s="335">
        <v>0</v>
      </c>
      <c r="G27" s="335">
        <v>15.2</v>
      </c>
      <c r="H27" s="335">
        <v>61</v>
      </c>
      <c r="I27" s="332">
        <v>494</v>
      </c>
    </row>
    <row r="28" ht="17.25" customHeight="1" spans="1:9">
      <c r="A28" s="293"/>
      <c r="B28" s="336"/>
      <c r="C28" s="337" t="s">
        <v>414</v>
      </c>
      <c r="D28" s="335">
        <v>150</v>
      </c>
      <c r="E28" s="338">
        <v>0.99</v>
      </c>
      <c r="F28" s="338">
        <v>0.22</v>
      </c>
      <c r="G28" s="338">
        <v>8.91</v>
      </c>
      <c r="H28" s="338">
        <v>47.3</v>
      </c>
      <c r="I28" s="332"/>
    </row>
    <row r="29" ht="17.25" customHeight="1" spans="1:10">
      <c r="A29" s="293"/>
      <c r="B29" s="339" t="s">
        <v>119</v>
      </c>
      <c r="C29" s="339"/>
      <c r="D29" s="340">
        <f>D25+D26+D27+D28</f>
        <v>610</v>
      </c>
      <c r="E29" s="340">
        <f t="shared" ref="E29:H29" si="0">E25+E26+E27+E28</f>
        <v>22.89</v>
      </c>
      <c r="F29" s="340">
        <f t="shared" si="0"/>
        <v>27.46</v>
      </c>
      <c r="G29" s="340">
        <f t="shared" si="0"/>
        <v>58.25</v>
      </c>
      <c r="H29" s="340">
        <f t="shared" si="0"/>
        <v>575.46</v>
      </c>
      <c r="I29" s="339"/>
      <c r="J29" s="355">
        <f>H29/H40</f>
        <v>0.295765961164849</v>
      </c>
    </row>
    <row r="30" ht="17.25" customHeight="1" spans="1:9">
      <c r="A30" s="293"/>
      <c r="B30" s="341" t="s">
        <v>25</v>
      </c>
      <c r="C30" s="342" t="s">
        <v>120</v>
      </c>
      <c r="D30" s="332">
        <v>100</v>
      </c>
      <c r="E30" s="332">
        <v>0.9</v>
      </c>
      <c r="F30" s="332">
        <v>5.1</v>
      </c>
      <c r="G30" s="332">
        <v>3.6</v>
      </c>
      <c r="H30" s="343">
        <v>64</v>
      </c>
      <c r="I30" s="335">
        <v>31</v>
      </c>
    </row>
    <row r="31" ht="27.6" customHeight="1" spans="1:9">
      <c r="A31" s="293"/>
      <c r="B31" s="344"/>
      <c r="C31" s="337" t="s">
        <v>415</v>
      </c>
      <c r="D31" s="335">
        <v>250</v>
      </c>
      <c r="E31" s="335">
        <v>2.7</v>
      </c>
      <c r="F31" s="335">
        <v>2.85</v>
      </c>
      <c r="G31" s="335">
        <v>17.45</v>
      </c>
      <c r="H31" s="334">
        <v>118.25</v>
      </c>
      <c r="I31" s="335">
        <v>103</v>
      </c>
    </row>
    <row r="32" ht="17.25" customHeight="1" spans="1:9">
      <c r="A32" s="293"/>
      <c r="B32" s="344"/>
      <c r="C32" s="337" t="s">
        <v>49</v>
      </c>
      <c r="D32" s="335">
        <v>200</v>
      </c>
      <c r="E32" s="335">
        <v>11.4</v>
      </c>
      <c r="F32" s="335">
        <v>10.46</v>
      </c>
      <c r="G32" s="335">
        <v>49.44</v>
      </c>
      <c r="H32" s="335">
        <v>337.4</v>
      </c>
      <c r="I32" s="335">
        <v>237</v>
      </c>
    </row>
    <row r="33" ht="17.25" customHeight="1" spans="1:9">
      <c r="A33" s="293"/>
      <c r="B33" s="344"/>
      <c r="C33" s="337" t="s">
        <v>122</v>
      </c>
      <c r="D33" s="335">
        <v>100</v>
      </c>
      <c r="E33" s="335">
        <v>15.55</v>
      </c>
      <c r="F33" s="335">
        <v>11.55</v>
      </c>
      <c r="G33" s="335">
        <v>15.7</v>
      </c>
      <c r="H33" s="335">
        <v>228.75</v>
      </c>
      <c r="I33" s="335">
        <v>282</v>
      </c>
    </row>
    <row r="34" ht="17.25" customHeight="1" spans="1:9">
      <c r="A34" s="293"/>
      <c r="B34" s="344"/>
      <c r="C34" s="337" t="s">
        <v>54</v>
      </c>
      <c r="D34" s="332">
        <v>200</v>
      </c>
      <c r="E34" s="332">
        <v>1</v>
      </c>
      <c r="F34" s="332">
        <v>0.2</v>
      </c>
      <c r="G34" s="332">
        <v>0.2</v>
      </c>
      <c r="H34" s="343">
        <v>92</v>
      </c>
      <c r="I34" s="335">
        <v>518</v>
      </c>
    </row>
    <row r="35" ht="17.25" customHeight="1" spans="1:9">
      <c r="A35" s="293"/>
      <c r="B35" s="344"/>
      <c r="C35" s="337" t="s">
        <v>123</v>
      </c>
      <c r="D35" s="335">
        <v>60</v>
      </c>
      <c r="E35" s="334">
        <v>4.2</v>
      </c>
      <c r="F35" s="334">
        <v>0.66</v>
      </c>
      <c r="G35" s="334">
        <v>24.18</v>
      </c>
      <c r="H35" s="334">
        <v>115.8</v>
      </c>
      <c r="I35" s="332">
        <v>516</v>
      </c>
    </row>
    <row r="36" ht="17.25" customHeight="1" spans="1:10">
      <c r="A36" s="293"/>
      <c r="B36" s="339" t="s">
        <v>125</v>
      </c>
      <c r="C36" s="339"/>
      <c r="D36" s="340">
        <f>D30+D31+D32+D33+D34+D35</f>
        <v>910</v>
      </c>
      <c r="E36" s="340">
        <f t="shared" ref="E36:H36" si="1">E30+E31+E32+E33+E34+E35</f>
        <v>35.75</v>
      </c>
      <c r="F36" s="340">
        <f t="shared" si="1"/>
        <v>30.82</v>
      </c>
      <c r="G36" s="340">
        <f t="shared" si="1"/>
        <v>110.57</v>
      </c>
      <c r="H36" s="340">
        <f t="shared" si="1"/>
        <v>956.2</v>
      </c>
      <c r="I36" s="343"/>
      <c r="J36" s="355">
        <f>H36/H40</f>
        <v>0.49145277181008</v>
      </c>
    </row>
    <row r="37" ht="17.25" customHeight="1" spans="1:9">
      <c r="A37" s="293"/>
      <c r="B37" s="341" t="s">
        <v>416</v>
      </c>
      <c r="C37" s="332" t="s">
        <v>417</v>
      </c>
      <c r="D37" s="332">
        <v>200</v>
      </c>
      <c r="E37" s="332">
        <v>5.7</v>
      </c>
      <c r="F37" s="332">
        <v>6.3</v>
      </c>
      <c r="G37" s="332">
        <v>7.8</v>
      </c>
      <c r="H37" s="332">
        <v>114</v>
      </c>
      <c r="I37" s="332">
        <v>280</v>
      </c>
    </row>
    <row r="38" ht="17.25" customHeight="1" spans="1:9">
      <c r="A38" s="293"/>
      <c r="B38" s="345"/>
      <c r="C38" s="332" t="s">
        <v>442</v>
      </c>
      <c r="D38" s="332">
        <v>100</v>
      </c>
      <c r="E38" s="332">
        <v>7</v>
      </c>
      <c r="F38" s="332">
        <v>5</v>
      </c>
      <c r="G38" s="332">
        <v>58</v>
      </c>
      <c r="H38" s="332">
        <v>300</v>
      </c>
      <c r="I38" s="332"/>
    </row>
    <row r="39" ht="17.25" customHeight="1" spans="1:10">
      <c r="A39" s="293"/>
      <c r="B39" s="339" t="s">
        <v>419</v>
      </c>
      <c r="C39" s="339"/>
      <c r="D39" s="339">
        <f>D37+D38</f>
        <v>300</v>
      </c>
      <c r="E39" s="339">
        <f t="shared" ref="E39:H39" si="2">E37+E38</f>
        <v>12.7</v>
      </c>
      <c r="F39" s="339">
        <f t="shared" si="2"/>
        <v>11.3</v>
      </c>
      <c r="G39" s="339">
        <f t="shared" si="2"/>
        <v>65.8</v>
      </c>
      <c r="H39" s="339">
        <f t="shared" si="2"/>
        <v>414</v>
      </c>
      <c r="I39" s="332"/>
      <c r="J39" s="355">
        <f>H39/H40</f>
        <v>0.212781267025071</v>
      </c>
    </row>
    <row r="40" ht="17.25" customHeight="1" spans="1:9">
      <c r="A40" s="293"/>
      <c r="B40" s="339" t="s">
        <v>126</v>
      </c>
      <c r="C40" s="339"/>
      <c r="D40" s="340">
        <f>D29+D36+D39</f>
        <v>1820</v>
      </c>
      <c r="E40" s="340">
        <f t="shared" ref="E40:H40" si="3">E29+E36+E39</f>
        <v>71.34</v>
      </c>
      <c r="F40" s="340">
        <f t="shared" si="3"/>
        <v>69.58</v>
      </c>
      <c r="G40" s="340">
        <f t="shared" si="3"/>
        <v>234.62</v>
      </c>
      <c r="H40" s="340">
        <f t="shared" si="3"/>
        <v>1945.66</v>
      </c>
      <c r="I40" s="340"/>
    </row>
    <row r="41" ht="17.25" customHeight="1" spans="1:9">
      <c r="A41" s="293"/>
      <c r="B41" s="328" t="s">
        <v>36</v>
      </c>
      <c r="C41" s="329"/>
      <c r="D41" s="329"/>
      <c r="E41" s="329"/>
      <c r="F41" s="329"/>
      <c r="G41" s="329"/>
      <c r="H41" s="329"/>
      <c r="I41" s="354"/>
    </row>
    <row r="42" ht="17.25" customHeight="1" spans="1:9">
      <c r="A42" s="293"/>
      <c r="B42" s="346" t="s">
        <v>2</v>
      </c>
      <c r="C42" s="331" t="s">
        <v>145</v>
      </c>
      <c r="D42" s="332" t="s">
        <v>420</v>
      </c>
      <c r="E42" s="332">
        <v>32</v>
      </c>
      <c r="F42" s="332">
        <v>33.6</v>
      </c>
      <c r="G42" s="332">
        <v>31.86</v>
      </c>
      <c r="H42" s="332">
        <v>566.66</v>
      </c>
      <c r="I42" s="332">
        <v>313</v>
      </c>
    </row>
    <row r="43" ht="17.25" customHeight="1" spans="1:9">
      <c r="A43" s="293"/>
      <c r="B43" s="347"/>
      <c r="C43" s="331" t="s">
        <v>129</v>
      </c>
      <c r="D43" s="332">
        <v>50</v>
      </c>
      <c r="E43" s="332">
        <v>3</v>
      </c>
      <c r="F43" s="332">
        <v>10.75</v>
      </c>
      <c r="G43" s="332">
        <v>18.25</v>
      </c>
      <c r="H43" s="332">
        <v>182.5</v>
      </c>
      <c r="I43" s="332">
        <v>1</v>
      </c>
    </row>
    <row r="44" ht="17.25" customHeight="1" spans="1:9">
      <c r="A44" s="293"/>
      <c r="B44" s="347"/>
      <c r="C44" s="348" t="s">
        <v>45</v>
      </c>
      <c r="D44" s="349">
        <v>200</v>
      </c>
      <c r="E44" s="348">
        <v>3.6</v>
      </c>
      <c r="F44" s="348">
        <v>3.3</v>
      </c>
      <c r="G44" s="348">
        <v>25</v>
      </c>
      <c r="H44" s="350">
        <v>144</v>
      </c>
      <c r="I44" s="332">
        <v>496</v>
      </c>
    </row>
    <row r="45" ht="17.25" hidden="1" customHeight="1" spans="1:9">
      <c r="A45" s="293"/>
      <c r="B45" s="351"/>
      <c r="C45" s="337" t="s">
        <v>282</v>
      </c>
      <c r="D45" s="335">
        <v>143</v>
      </c>
      <c r="E45" s="338">
        <v>1.5</v>
      </c>
      <c r="F45" s="338">
        <v>0.5</v>
      </c>
      <c r="G45" s="338">
        <v>21</v>
      </c>
      <c r="H45" s="338">
        <v>96</v>
      </c>
      <c r="I45" s="332">
        <v>112</v>
      </c>
    </row>
    <row r="46" ht="17.25" customHeight="1" spans="1:10">
      <c r="A46" s="293"/>
      <c r="B46" s="339" t="s">
        <v>119</v>
      </c>
      <c r="C46" s="339"/>
      <c r="D46" s="340">
        <f>226+D43+D44</f>
        <v>476</v>
      </c>
      <c r="E46" s="339">
        <f>E42+E43+E44</f>
        <v>38.6</v>
      </c>
      <c r="F46" s="339">
        <f t="shared" ref="F46:H46" si="4">F42+F43+F44</f>
        <v>47.65</v>
      </c>
      <c r="G46" s="339">
        <f t="shared" si="4"/>
        <v>75.11</v>
      </c>
      <c r="H46" s="339">
        <f t="shared" si="4"/>
        <v>893.16</v>
      </c>
      <c r="I46" s="332"/>
      <c r="J46" s="355">
        <f>H46/H56</f>
        <v>0.448837653396585</v>
      </c>
    </row>
    <row r="47" ht="17.25" customHeight="1" spans="1:9">
      <c r="A47" s="293"/>
      <c r="B47" s="341" t="s">
        <v>25</v>
      </c>
      <c r="C47" s="352" t="s">
        <v>421</v>
      </c>
      <c r="D47" s="335">
        <v>100</v>
      </c>
      <c r="E47" s="335">
        <v>1.1</v>
      </c>
      <c r="F47" s="335">
        <v>0.2</v>
      </c>
      <c r="G47" s="335">
        <v>3.8</v>
      </c>
      <c r="H47" s="334">
        <v>22</v>
      </c>
      <c r="I47" s="335">
        <v>71</v>
      </c>
    </row>
    <row r="48" ht="17.25" customHeight="1" spans="1:9">
      <c r="A48" s="293"/>
      <c r="B48" s="344"/>
      <c r="C48" s="337" t="s">
        <v>131</v>
      </c>
      <c r="D48" s="335">
        <v>250</v>
      </c>
      <c r="E48" s="335">
        <v>1.75</v>
      </c>
      <c r="F48" s="335">
        <v>4.98</v>
      </c>
      <c r="G48" s="335">
        <v>7.78</v>
      </c>
      <c r="H48" s="335">
        <v>83</v>
      </c>
      <c r="I48" s="335">
        <v>142</v>
      </c>
    </row>
    <row r="49" ht="17.25" customHeight="1" spans="1:9">
      <c r="A49" s="293"/>
      <c r="B49" s="344"/>
      <c r="C49" s="337" t="s">
        <v>422</v>
      </c>
      <c r="D49" s="332">
        <v>200</v>
      </c>
      <c r="E49" s="332">
        <v>19</v>
      </c>
      <c r="F49" s="332">
        <v>23.78</v>
      </c>
      <c r="G49" s="332">
        <v>31.56</v>
      </c>
      <c r="H49" s="343">
        <v>418.88</v>
      </c>
      <c r="I49" s="335">
        <v>131</v>
      </c>
    </row>
    <row r="50" ht="25.15" customHeight="1" spans="1:9">
      <c r="A50" s="293"/>
      <c r="B50" s="344"/>
      <c r="C50" s="353" t="s">
        <v>423</v>
      </c>
      <c r="D50" s="332">
        <v>200</v>
      </c>
      <c r="E50" s="332">
        <v>0.2</v>
      </c>
      <c r="F50" s="332">
        <v>0</v>
      </c>
      <c r="G50" s="332">
        <v>19.8</v>
      </c>
      <c r="H50" s="332">
        <v>77</v>
      </c>
      <c r="I50" s="332">
        <v>296</v>
      </c>
    </row>
    <row r="51" ht="17.25" customHeight="1" spans="1:9">
      <c r="A51" s="293"/>
      <c r="B51" s="344"/>
      <c r="C51" s="337" t="s">
        <v>123</v>
      </c>
      <c r="D51" s="335">
        <v>60</v>
      </c>
      <c r="E51" s="334">
        <v>4.2</v>
      </c>
      <c r="F51" s="334">
        <v>0.66</v>
      </c>
      <c r="G51" s="334">
        <v>24.18</v>
      </c>
      <c r="H51" s="334">
        <v>115.8</v>
      </c>
      <c r="I51" s="332">
        <v>516</v>
      </c>
    </row>
    <row r="52" ht="17.25" customHeight="1" spans="1:11">
      <c r="A52" s="293"/>
      <c r="B52" s="339" t="s">
        <v>125</v>
      </c>
      <c r="C52" s="339"/>
      <c r="D52" s="340">
        <f>D47+D48+D49+D50+D51</f>
        <v>810</v>
      </c>
      <c r="E52" s="340">
        <f t="shared" ref="E52:H52" si="5">E47+E48+E49+E50+E51</f>
        <v>26.25</v>
      </c>
      <c r="F52" s="340">
        <f t="shared" si="5"/>
        <v>29.62</v>
      </c>
      <c r="G52" s="340">
        <f t="shared" si="5"/>
        <v>87.12</v>
      </c>
      <c r="H52" s="340">
        <f t="shared" si="5"/>
        <v>716.68</v>
      </c>
      <c r="I52" s="332">
        <v>516</v>
      </c>
      <c r="J52" s="356">
        <f>H52/H56</f>
        <v>0.360151562358664</v>
      </c>
      <c r="K52">
        <v>4</v>
      </c>
    </row>
    <row r="53" ht="17.25" customHeight="1" spans="1:9">
      <c r="A53" s="293"/>
      <c r="B53" s="341" t="s">
        <v>416</v>
      </c>
      <c r="C53" s="353" t="s">
        <v>424</v>
      </c>
      <c r="D53" s="332">
        <v>200</v>
      </c>
      <c r="E53" s="332">
        <v>3.16</v>
      </c>
      <c r="F53" s="332">
        <v>2.68</v>
      </c>
      <c r="G53" s="332">
        <v>15.94</v>
      </c>
      <c r="H53" s="332">
        <v>100.6</v>
      </c>
      <c r="I53" s="332">
        <v>379</v>
      </c>
    </row>
    <row r="54" ht="17.25" customHeight="1" spans="1:9">
      <c r="A54" s="293"/>
      <c r="B54" s="345"/>
      <c r="C54" s="332" t="s">
        <v>418</v>
      </c>
      <c r="D54" s="332">
        <v>65</v>
      </c>
      <c r="E54" s="332">
        <v>4.55</v>
      </c>
      <c r="F54" s="332">
        <v>13.65</v>
      </c>
      <c r="G54" s="332">
        <v>34.45</v>
      </c>
      <c r="H54" s="332">
        <v>279.5</v>
      </c>
      <c r="I54" s="332"/>
    </row>
    <row r="55" ht="17.25" customHeight="1" spans="1:11">
      <c r="A55" s="293"/>
      <c r="B55" s="339" t="s">
        <v>419</v>
      </c>
      <c r="C55" s="339"/>
      <c r="D55" s="339">
        <f>D53+D54</f>
        <v>265</v>
      </c>
      <c r="E55" s="339">
        <f t="shared" ref="E55:H55" si="6">E53+E54</f>
        <v>7.71</v>
      </c>
      <c r="F55" s="339">
        <f t="shared" si="6"/>
        <v>16.33</v>
      </c>
      <c r="G55" s="339">
        <f t="shared" si="6"/>
        <v>50.39</v>
      </c>
      <c r="H55" s="339">
        <f t="shared" si="6"/>
        <v>380.1</v>
      </c>
      <c r="I55" s="332"/>
      <c r="J55" s="356">
        <f>H55/H56</f>
        <v>0.191010784244751</v>
      </c>
      <c r="K55">
        <v>1</v>
      </c>
    </row>
    <row r="56" ht="17.25" customHeight="1" spans="1:9">
      <c r="A56" s="293"/>
      <c r="B56" s="339" t="s">
        <v>126</v>
      </c>
      <c r="C56" s="339"/>
      <c r="D56" s="340">
        <f>D46+D52+D55</f>
        <v>1551</v>
      </c>
      <c r="E56" s="340">
        <f t="shared" ref="E56:H56" si="7">E46+E52+E55</f>
        <v>72.56</v>
      </c>
      <c r="F56" s="340">
        <f t="shared" si="7"/>
        <v>93.6</v>
      </c>
      <c r="G56" s="340">
        <f t="shared" si="7"/>
        <v>212.62</v>
      </c>
      <c r="H56" s="340">
        <f t="shared" si="7"/>
        <v>1989.94</v>
      </c>
      <c r="I56" s="339"/>
    </row>
    <row r="57" ht="17.25" customHeight="1" spans="1:9">
      <c r="A57" s="293"/>
      <c r="B57" s="328" t="s">
        <v>47</v>
      </c>
      <c r="C57" s="329"/>
      <c r="D57" s="329"/>
      <c r="E57" s="329"/>
      <c r="F57" s="329"/>
      <c r="G57" s="329"/>
      <c r="H57" s="329"/>
      <c r="I57" s="354"/>
    </row>
    <row r="58" ht="28.15" customHeight="1" spans="1:9">
      <c r="A58" s="293"/>
      <c r="B58" s="341" t="s">
        <v>2</v>
      </c>
      <c r="C58" s="337" t="s">
        <v>426</v>
      </c>
      <c r="D58" s="335">
        <v>200</v>
      </c>
      <c r="E58" s="335">
        <v>5.7</v>
      </c>
      <c r="F58" s="335">
        <v>5.26</v>
      </c>
      <c r="G58" s="335">
        <v>18.98</v>
      </c>
      <c r="H58" s="335">
        <v>146</v>
      </c>
      <c r="I58" s="332">
        <v>165</v>
      </c>
    </row>
    <row r="59" ht="15.6" customHeight="1" spans="1:9">
      <c r="A59" s="293"/>
      <c r="B59" s="344"/>
      <c r="C59" s="331" t="s">
        <v>22</v>
      </c>
      <c r="D59" s="332">
        <v>50</v>
      </c>
      <c r="E59" s="332">
        <v>6.25</v>
      </c>
      <c r="F59" s="332">
        <v>3.75</v>
      </c>
      <c r="G59" s="332">
        <v>18.13</v>
      </c>
      <c r="H59" s="332">
        <v>133.75</v>
      </c>
      <c r="I59" s="332">
        <v>3</v>
      </c>
    </row>
    <row r="60" ht="15.75" customHeight="1" spans="1:9">
      <c r="A60" s="293"/>
      <c r="B60" s="344"/>
      <c r="C60" s="332" t="s">
        <v>427</v>
      </c>
      <c r="D60" s="335">
        <v>200</v>
      </c>
      <c r="E60" s="335">
        <v>0.1</v>
      </c>
      <c r="F60" s="335">
        <v>0.04</v>
      </c>
      <c r="G60" s="335">
        <v>9.9</v>
      </c>
      <c r="H60" s="334">
        <v>35</v>
      </c>
      <c r="I60" s="332">
        <v>268</v>
      </c>
    </row>
    <row r="61" ht="15.75" customHeight="1" spans="1:9">
      <c r="A61" s="293"/>
      <c r="B61" s="345"/>
      <c r="C61" s="337" t="s">
        <v>282</v>
      </c>
      <c r="D61" s="335">
        <v>150</v>
      </c>
      <c r="E61" s="338">
        <v>1.65</v>
      </c>
      <c r="F61" s="338">
        <v>0.55</v>
      </c>
      <c r="G61" s="338">
        <v>23.1</v>
      </c>
      <c r="H61" s="338">
        <v>105.6</v>
      </c>
      <c r="I61" s="332"/>
    </row>
    <row r="62" ht="17.25" customHeight="1" spans="1:10">
      <c r="A62" s="293"/>
      <c r="B62" s="339" t="s">
        <v>119</v>
      </c>
      <c r="C62" s="339"/>
      <c r="D62" s="340">
        <f>D58+D59+D60+D61</f>
        <v>600</v>
      </c>
      <c r="E62" s="340">
        <f t="shared" ref="E62:H62" si="8">E58+E59+E60+E61</f>
        <v>13.7</v>
      </c>
      <c r="F62" s="340">
        <f t="shared" si="8"/>
        <v>9.6</v>
      </c>
      <c r="G62" s="340">
        <f t="shared" si="8"/>
        <v>70.11</v>
      </c>
      <c r="H62" s="340">
        <f t="shared" si="8"/>
        <v>420.35</v>
      </c>
      <c r="I62" s="332"/>
      <c r="J62" s="355">
        <f>H62/H73</f>
        <v>0.330243155124327</v>
      </c>
    </row>
    <row r="63" ht="17.25" customHeight="1" spans="1:9">
      <c r="A63" s="293"/>
      <c r="B63" s="341" t="s">
        <v>25</v>
      </c>
      <c r="C63" s="342" t="s">
        <v>428</v>
      </c>
      <c r="D63" s="332">
        <v>100</v>
      </c>
      <c r="E63" s="332">
        <v>0.7</v>
      </c>
      <c r="F63" s="332">
        <v>0.1</v>
      </c>
      <c r="G63" s="332">
        <v>1.9</v>
      </c>
      <c r="H63" s="343">
        <v>12</v>
      </c>
      <c r="I63" s="335">
        <v>71</v>
      </c>
    </row>
    <row r="64" ht="28.15" customHeight="1" spans="1:9">
      <c r="A64" s="293"/>
      <c r="B64" s="344"/>
      <c r="C64" s="337" t="s">
        <v>429</v>
      </c>
      <c r="D64" s="335">
        <v>250</v>
      </c>
      <c r="E64" s="334">
        <v>2.68</v>
      </c>
      <c r="F64" s="334">
        <v>2.5</v>
      </c>
      <c r="G64" s="334">
        <v>19.33</v>
      </c>
      <c r="H64" s="334">
        <v>112.5</v>
      </c>
      <c r="I64" s="335">
        <v>61</v>
      </c>
    </row>
    <row r="65" ht="17.25" customHeight="1" spans="1:9">
      <c r="A65" s="293"/>
      <c r="B65" s="344"/>
      <c r="C65" s="337" t="s">
        <v>136</v>
      </c>
      <c r="D65" s="335">
        <v>200</v>
      </c>
      <c r="E65" s="335">
        <v>7.54</v>
      </c>
      <c r="F65" s="335">
        <v>0.9</v>
      </c>
      <c r="G65" s="335">
        <v>38.72</v>
      </c>
      <c r="H65" s="334">
        <v>193.2</v>
      </c>
      <c r="I65" s="335">
        <v>291</v>
      </c>
    </row>
    <row r="66" ht="17.25" customHeight="1" spans="1:9">
      <c r="A66" s="293"/>
      <c r="B66" s="344"/>
      <c r="C66" s="337" t="s">
        <v>430</v>
      </c>
      <c r="D66" s="335">
        <v>100</v>
      </c>
      <c r="E66" s="335">
        <v>10.64</v>
      </c>
      <c r="F66" s="335">
        <v>28.19</v>
      </c>
      <c r="G66" s="335">
        <v>2.89</v>
      </c>
      <c r="H66" s="334">
        <v>309</v>
      </c>
      <c r="I66" s="335">
        <v>260</v>
      </c>
    </row>
    <row r="67" ht="15.6" customHeight="1" spans="1:9">
      <c r="A67" s="293"/>
      <c r="B67" s="344"/>
      <c r="C67" s="353" t="s">
        <v>431</v>
      </c>
      <c r="D67" s="332">
        <v>200</v>
      </c>
      <c r="E67" s="332">
        <v>0.5</v>
      </c>
      <c r="F67" s="332">
        <v>0</v>
      </c>
      <c r="G67" s="332">
        <v>27</v>
      </c>
      <c r="H67" s="332">
        <v>110</v>
      </c>
      <c r="I67" s="332">
        <v>508</v>
      </c>
    </row>
    <row r="68" ht="17.25" customHeight="1" spans="1:9">
      <c r="A68" s="293"/>
      <c r="B68" s="344"/>
      <c r="C68" s="337" t="s">
        <v>123</v>
      </c>
      <c r="D68" s="335">
        <v>60</v>
      </c>
      <c r="E68" s="334">
        <v>4.2</v>
      </c>
      <c r="F68" s="334">
        <v>0.66</v>
      </c>
      <c r="G68" s="334">
        <v>24.18</v>
      </c>
      <c r="H68" s="334">
        <v>115.8</v>
      </c>
      <c r="I68" s="332">
        <v>516</v>
      </c>
    </row>
    <row r="69" ht="17.25" customHeight="1" spans="1:10">
      <c r="A69" s="293"/>
      <c r="B69" s="339" t="s">
        <v>125</v>
      </c>
      <c r="C69" s="339"/>
      <c r="D69" s="340">
        <f>D63+D64+D65+D66+D67+D68</f>
        <v>910</v>
      </c>
      <c r="E69" s="340">
        <f t="shared" ref="E69:H69" si="9">E63+E64+E65+E66+E67+E68</f>
        <v>26.26</v>
      </c>
      <c r="F69" s="340">
        <f t="shared" si="9"/>
        <v>32.35</v>
      </c>
      <c r="G69" s="340">
        <f t="shared" si="9"/>
        <v>114.02</v>
      </c>
      <c r="H69" s="340">
        <f t="shared" si="9"/>
        <v>852.5</v>
      </c>
      <c r="I69" s="332"/>
      <c r="J69" s="355">
        <f>H69/H73</f>
        <v>0.669756844875673</v>
      </c>
    </row>
    <row r="70" ht="17.45" customHeight="1" spans="1:9">
      <c r="A70" s="293"/>
      <c r="B70" s="341" t="s">
        <v>416</v>
      </c>
      <c r="C70" s="332" t="s">
        <v>417</v>
      </c>
      <c r="D70" s="332">
        <v>200</v>
      </c>
      <c r="E70" s="332">
        <v>5.7</v>
      </c>
      <c r="F70" s="332">
        <v>6.3</v>
      </c>
      <c r="G70" s="332">
        <v>7.8</v>
      </c>
      <c r="H70" s="332">
        <v>114</v>
      </c>
      <c r="I70" s="332">
        <v>280</v>
      </c>
    </row>
    <row r="71" ht="17.45" customHeight="1" spans="1:9">
      <c r="A71" s="293"/>
      <c r="B71" s="345"/>
      <c r="C71" s="332" t="s">
        <v>443</v>
      </c>
      <c r="D71" s="332">
        <v>70</v>
      </c>
      <c r="E71" s="332">
        <v>5.6</v>
      </c>
      <c r="F71" s="332">
        <v>7.28</v>
      </c>
      <c r="G71" s="332">
        <v>46.2</v>
      </c>
      <c r="H71" s="332">
        <v>273.7</v>
      </c>
      <c r="I71" s="332"/>
    </row>
    <row r="72" ht="17.45" customHeight="1" spans="1:10">
      <c r="A72" s="293"/>
      <c r="B72" s="339" t="s">
        <v>419</v>
      </c>
      <c r="C72" s="339"/>
      <c r="D72" s="339">
        <f>D70+D71</f>
        <v>270</v>
      </c>
      <c r="E72" s="339">
        <f t="shared" ref="E72:H72" si="10">E70+E71</f>
        <v>11.3</v>
      </c>
      <c r="F72" s="339">
        <f t="shared" si="10"/>
        <v>13.58</v>
      </c>
      <c r="G72" s="339">
        <f t="shared" si="10"/>
        <v>54</v>
      </c>
      <c r="H72" s="339">
        <f t="shared" si="10"/>
        <v>387.7</v>
      </c>
      <c r="I72" s="332"/>
      <c r="J72" s="355">
        <f>H72/H73</f>
        <v>0.304592057194485</v>
      </c>
    </row>
    <row r="73" ht="17.25" customHeight="1" spans="1:9">
      <c r="A73" s="293"/>
      <c r="B73" s="339" t="s">
        <v>126</v>
      </c>
      <c r="C73" s="339"/>
      <c r="D73" s="340">
        <f>D62+D69</f>
        <v>1510</v>
      </c>
      <c r="E73" s="340">
        <f>E62+E69</f>
        <v>39.96</v>
      </c>
      <c r="F73" s="340">
        <f>F62+F69</f>
        <v>41.95</v>
      </c>
      <c r="G73" s="340">
        <f>G62+G69</f>
        <v>184.13</v>
      </c>
      <c r="H73" s="340">
        <f>H62+H69</f>
        <v>1272.85</v>
      </c>
      <c r="I73" s="339"/>
    </row>
    <row r="74" ht="17.25" customHeight="1" spans="1:9">
      <c r="A74" s="293"/>
      <c r="B74" s="328" t="s">
        <v>56</v>
      </c>
      <c r="C74" s="329"/>
      <c r="D74" s="329"/>
      <c r="E74" s="329"/>
      <c r="F74" s="329"/>
      <c r="G74" s="329"/>
      <c r="H74" s="329"/>
      <c r="I74" s="354"/>
    </row>
    <row r="75" ht="17.25" customHeight="1" spans="1:9">
      <c r="A75" s="293"/>
      <c r="B75" s="357" t="s">
        <v>2</v>
      </c>
      <c r="C75" s="352" t="s">
        <v>139</v>
      </c>
      <c r="D75" s="335">
        <v>200</v>
      </c>
      <c r="E75" s="343">
        <v>6.2</v>
      </c>
      <c r="F75" s="343">
        <v>7.46</v>
      </c>
      <c r="G75" s="343">
        <v>30.86</v>
      </c>
      <c r="H75" s="343">
        <v>215.4</v>
      </c>
      <c r="I75" s="332">
        <v>262</v>
      </c>
    </row>
    <row r="76" ht="17.25" customHeight="1" spans="1:9">
      <c r="A76" s="293"/>
      <c r="B76" s="358"/>
      <c r="C76" s="331" t="s">
        <v>129</v>
      </c>
      <c r="D76" s="332">
        <v>50</v>
      </c>
      <c r="E76" s="332">
        <v>3</v>
      </c>
      <c r="F76" s="332">
        <v>10.75</v>
      </c>
      <c r="G76" s="332">
        <v>18.25</v>
      </c>
      <c r="H76" s="332">
        <v>182.5</v>
      </c>
      <c r="I76" s="332">
        <v>1</v>
      </c>
    </row>
    <row r="77" ht="17.25" customHeight="1" spans="1:9">
      <c r="A77" s="293"/>
      <c r="B77" s="358"/>
      <c r="C77" s="331" t="s">
        <v>23</v>
      </c>
      <c r="D77" s="332">
        <v>200</v>
      </c>
      <c r="E77" s="335">
        <v>0.1</v>
      </c>
      <c r="F77" s="335">
        <v>0</v>
      </c>
      <c r="G77" s="335">
        <v>15.2</v>
      </c>
      <c r="H77" s="335">
        <v>61</v>
      </c>
      <c r="I77" s="332">
        <v>494</v>
      </c>
    </row>
    <row r="78" ht="17.25" hidden="1" customHeight="1" spans="1:9">
      <c r="A78" s="293"/>
      <c r="B78" s="359"/>
      <c r="C78" s="337" t="s">
        <v>282</v>
      </c>
      <c r="D78" s="335">
        <v>150</v>
      </c>
      <c r="E78" s="338">
        <v>1.5</v>
      </c>
      <c r="F78" s="338">
        <v>0.5</v>
      </c>
      <c r="G78" s="338">
        <v>21</v>
      </c>
      <c r="H78" s="338">
        <v>96</v>
      </c>
      <c r="I78" s="332">
        <v>112</v>
      </c>
    </row>
    <row r="79" ht="17.25" customHeight="1" spans="1:10">
      <c r="A79" s="293"/>
      <c r="B79" s="339" t="s">
        <v>119</v>
      </c>
      <c r="C79" s="339"/>
      <c r="D79" s="340">
        <f>D75+D76+D77</f>
        <v>450</v>
      </c>
      <c r="E79" s="340">
        <f t="shared" ref="E79:H79" si="11">E75+E76+E77</f>
        <v>9.3</v>
      </c>
      <c r="F79" s="340">
        <f t="shared" si="11"/>
        <v>18.21</v>
      </c>
      <c r="G79" s="340">
        <f t="shared" si="11"/>
        <v>64.31</v>
      </c>
      <c r="H79" s="340">
        <f t="shared" si="11"/>
        <v>458.9</v>
      </c>
      <c r="I79" s="332"/>
      <c r="J79" s="355">
        <f>H79/H90</f>
        <v>0.390237680173477</v>
      </c>
    </row>
    <row r="80" ht="17.25" customHeight="1" spans="1:9">
      <c r="A80" s="293"/>
      <c r="B80" s="360" t="s">
        <v>25</v>
      </c>
      <c r="C80" s="342" t="s">
        <v>120</v>
      </c>
      <c r="D80" s="332">
        <v>100</v>
      </c>
      <c r="E80" s="332">
        <v>0.9</v>
      </c>
      <c r="F80" s="332">
        <v>5.1</v>
      </c>
      <c r="G80" s="332">
        <v>3.6</v>
      </c>
      <c r="H80" s="343">
        <v>64</v>
      </c>
      <c r="I80" s="335">
        <v>31</v>
      </c>
    </row>
    <row r="81" ht="25.5" customHeight="1" spans="1:9">
      <c r="A81" s="293"/>
      <c r="B81" s="361"/>
      <c r="C81" s="337" t="s">
        <v>415</v>
      </c>
      <c r="D81" s="335">
        <v>250</v>
      </c>
      <c r="E81" s="335">
        <v>2.7</v>
      </c>
      <c r="F81" s="335">
        <v>2.85</v>
      </c>
      <c r="G81" s="335">
        <v>17.45</v>
      </c>
      <c r="H81" s="334">
        <v>118.25</v>
      </c>
      <c r="I81" s="335">
        <v>103</v>
      </c>
    </row>
    <row r="82" ht="17.25" customHeight="1" spans="1:9">
      <c r="A82" s="293"/>
      <c r="B82" s="361"/>
      <c r="C82" s="337" t="s">
        <v>28</v>
      </c>
      <c r="D82" s="335">
        <v>200</v>
      </c>
      <c r="E82" s="335">
        <v>4.2</v>
      </c>
      <c r="F82" s="335">
        <v>8.8</v>
      </c>
      <c r="G82" s="335">
        <v>21.8</v>
      </c>
      <c r="H82" s="335">
        <v>184</v>
      </c>
      <c r="I82" s="335">
        <v>429</v>
      </c>
    </row>
    <row r="83" ht="22.15" customHeight="1" spans="1:9">
      <c r="A83" s="293"/>
      <c r="B83" s="361"/>
      <c r="C83" s="337" t="s">
        <v>432</v>
      </c>
      <c r="D83" s="335">
        <v>140</v>
      </c>
      <c r="E83" s="335">
        <v>13.3</v>
      </c>
      <c r="F83" s="335">
        <v>7.2</v>
      </c>
      <c r="G83" s="335">
        <v>6.3</v>
      </c>
      <c r="H83" s="335">
        <v>143</v>
      </c>
      <c r="I83" s="335">
        <v>78</v>
      </c>
    </row>
    <row r="84" ht="17.25" customHeight="1" spans="1:9">
      <c r="A84" s="293"/>
      <c r="B84" s="361"/>
      <c r="C84" s="337" t="s">
        <v>54</v>
      </c>
      <c r="D84" s="332">
        <v>200</v>
      </c>
      <c r="E84" s="332">
        <v>1</v>
      </c>
      <c r="F84" s="332">
        <v>0.2</v>
      </c>
      <c r="G84" s="332">
        <v>0.2</v>
      </c>
      <c r="H84" s="343">
        <v>92</v>
      </c>
      <c r="I84" s="335">
        <v>518</v>
      </c>
    </row>
    <row r="85" ht="17.25" customHeight="1" spans="1:9">
      <c r="A85" s="293"/>
      <c r="B85" s="361"/>
      <c r="C85" s="337" t="s">
        <v>123</v>
      </c>
      <c r="D85" s="335">
        <v>60</v>
      </c>
      <c r="E85" s="334">
        <v>4.2</v>
      </c>
      <c r="F85" s="334">
        <v>0.66</v>
      </c>
      <c r="G85" s="334">
        <v>24.18</v>
      </c>
      <c r="H85" s="334">
        <v>115.8</v>
      </c>
      <c r="I85" s="332">
        <v>516</v>
      </c>
    </row>
    <row r="86" ht="15.6" customHeight="1" spans="1:10">
      <c r="A86" s="293"/>
      <c r="B86" s="339" t="s">
        <v>125</v>
      </c>
      <c r="C86" s="339"/>
      <c r="D86" s="340">
        <f>D80+D81+D82+D83+D84+D85</f>
        <v>950</v>
      </c>
      <c r="E86" s="340">
        <f t="shared" ref="E86:H86" si="12">E80+E81+E82+E83+E84+E85</f>
        <v>26.3</v>
      </c>
      <c r="F86" s="340">
        <f t="shared" si="12"/>
        <v>24.81</v>
      </c>
      <c r="G86" s="340">
        <f t="shared" si="12"/>
        <v>73.53</v>
      </c>
      <c r="H86" s="340">
        <f t="shared" si="12"/>
        <v>717.05</v>
      </c>
      <c r="I86" s="332"/>
      <c r="J86" s="355">
        <f>H86/H90</f>
        <v>0.609762319826523</v>
      </c>
    </row>
    <row r="87" ht="17.25" customHeight="1" spans="1:9">
      <c r="A87" s="293"/>
      <c r="B87" s="341" t="s">
        <v>416</v>
      </c>
      <c r="C87" s="353" t="s">
        <v>424</v>
      </c>
      <c r="D87" s="332">
        <v>200</v>
      </c>
      <c r="E87" s="332">
        <v>3.16</v>
      </c>
      <c r="F87" s="332">
        <v>2.68</v>
      </c>
      <c r="G87" s="332">
        <v>15.94</v>
      </c>
      <c r="H87" s="332">
        <v>100.6</v>
      </c>
      <c r="I87" s="332">
        <v>379</v>
      </c>
    </row>
    <row r="88" ht="27" customHeight="1" spans="1:9">
      <c r="A88" s="293"/>
      <c r="B88" s="345"/>
      <c r="C88" s="338" t="s">
        <v>444</v>
      </c>
      <c r="D88" s="332">
        <v>70</v>
      </c>
      <c r="E88" s="332">
        <v>7.78</v>
      </c>
      <c r="F88" s="332">
        <v>8.3</v>
      </c>
      <c r="G88" s="332">
        <v>29.9</v>
      </c>
      <c r="H88" s="332">
        <v>225.87</v>
      </c>
      <c r="I88" s="332"/>
    </row>
    <row r="89" ht="17.25" customHeight="1" spans="1:10">
      <c r="A89" s="293"/>
      <c r="B89" s="339" t="s">
        <v>419</v>
      </c>
      <c r="C89" s="339"/>
      <c r="D89" s="339">
        <f>D87+D88</f>
        <v>270</v>
      </c>
      <c r="E89" s="339">
        <f t="shared" ref="E89:H89" si="13">E87+E88</f>
        <v>10.94</v>
      </c>
      <c r="F89" s="339">
        <f t="shared" si="13"/>
        <v>10.98</v>
      </c>
      <c r="G89" s="339">
        <f t="shared" si="13"/>
        <v>45.84</v>
      </c>
      <c r="H89" s="339">
        <f t="shared" si="13"/>
        <v>326.47</v>
      </c>
      <c r="I89" s="332"/>
      <c r="J89" s="355">
        <f>H89/H90</f>
        <v>0.277622347888941</v>
      </c>
    </row>
    <row r="90" ht="17.25" customHeight="1" spans="1:9">
      <c r="A90" s="293"/>
      <c r="B90" s="339" t="s">
        <v>126</v>
      </c>
      <c r="C90" s="339"/>
      <c r="D90" s="340">
        <f>D79+D86</f>
        <v>1400</v>
      </c>
      <c r="E90" s="340">
        <f>E79+E86</f>
        <v>35.6</v>
      </c>
      <c r="F90" s="340">
        <f>F79+F86</f>
        <v>43.02</v>
      </c>
      <c r="G90" s="340">
        <f>G79+G86</f>
        <v>137.84</v>
      </c>
      <c r="H90" s="340">
        <f>H79+H86</f>
        <v>1175.95</v>
      </c>
      <c r="I90" s="339"/>
    </row>
    <row r="91" ht="17.25" customHeight="1" spans="1:9">
      <c r="A91" s="293"/>
      <c r="B91" s="328" t="s">
        <v>62</v>
      </c>
      <c r="C91" s="329"/>
      <c r="D91" s="329"/>
      <c r="E91" s="329"/>
      <c r="F91" s="329"/>
      <c r="G91" s="329"/>
      <c r="H91" s="329"/>
      <c r="I91" s="354"/>
    </row>
    <row r="92" ht="17.25" customHeight="1" spans="1:9">
      <c r="A92" s="293"/>
      <c r="B92" s="341" t="s">
        <v>2</v>
      </c>
      <c r="C92" s="362" t="s">
        <v>141</v>
      </c>
      <c r="D92" s="363">
        <v>200</v>
      </c>
      <c r="E92" s="343">
        <v>5.62</v>
      </c>
      <c r="F92" s="343">
        <v>7.78</v>
      </c>
      <c r="G92" s="363">
        <v>39.02</v>
      </c>
      <c r="H92" s="343">
        <v>249.72</v>
      </c>
      <c r="I92" s="332">
        <v>181</v>
      </c>
    </row>
    <row r="93" ht="17.25" customHeight="1" spans="1:9">
      <c r="A93" s="293"/>
      <c r="B93" s="344"/>
      <c r="C93" s="331" t="s">
        <v>22</v>
      </c>
      <c r="D93" s="332">
        <v>50</v>
      </c>
      <c r="E93" s="332">
        <v>6.25</v>
      </c>
      <c r="F93" s="332">
        <v>3.75</v>
      </c>
      <c r="G93" s="332">
        <v>18.13</v>
      </c>
      <c r="H93" s="332">
        <v>133.75</v>
      </c>
      <c r="I93" s="332">
        <v>3</v>
      </c>
    </row>
    <row r="94" ht="17.25" customHeight="1" spans="1:9">
      <c r="A94" s="293"/>
      <c r="B94" s="344"/>
      <c r="C94" s="348" t="s">
        <v>45</v>
      </c>
      <c r="D94" s="349">
        <v>200</v>
      </c>
      <c r="E94" s="348">
        <v>3.6</v>
      </c>
      <c r="F94" s="348">
        <v>3.3</v>
      </c>
      <c r="G94" s="348">
        <v>25</v>
      </c>
      <c r="H94" s="350">
        <v>144</v>
      </c>
      <c r="I94" s="332">
        <v>496</v>
      </c>
    </row>
    <row r="95" ht="17.25" customHeight="1" spans="1:9">
      <c r="A95" s="293"/>
      <c r="B95" s="344"/>
      <c r="C95" s="337" t="s">
        <v>414</v>
      </c>
      <c r="D95" s="335">
        <v>150</v>
      </c>
      <c r="E95" s="338">
        <v>0.99</v>
      </c>
      <c r="F95" s="338">
        <v>0.22</v>
      </c>
      <c r="G95" s="338">
        <v>8.91</v>
      </c>
      <c r="H95" s="338">
        <v>47.3</v>
      </c>
      <c r="I95" s="332"/>
    </row>
    <row r="96" ht="17.25" customHeight="1" spans="1:10">
      <c r="A96" s="293"/>
      <c r="B96" s="339" t="s">
        <v>119</v>
      </c>
      <c r="C96" s="339"/>
      <c r="D96" s="340">
        <f>D92+D93+D94+D95</f>
        <v>600</v>
      </c>
      <c r="E96" s="340">
        <f t="shared" ref="E96:H96" si="14">E92+E93+E94</f>
        <v>15.47</v>
      </c>
      <c r="F96" s="340">
        <f t="shared" si="14"/>
        <v>14.83</v>
      </c>
      <c r="G96" s="340">
        <f t="shared" si="14"/>
        <v>82.15</v>
      </c>
      <c r="H96" s="340">
        <f t="shared" si="14"/>
        <v>527.47</v>
      </c>
      <c r="I96" s="332"/>
      <c r="J96" s="355">
        <f>H96/H107</f>
        <v>0.379019451450416</v>
      </c>
    </row>
    <row r="97" ht="17.25" customHeight="1" spans="1:9">
      <c r="A97" s="293"/>
      <c r="B97" s="341" t="s">
        <v>25</v>
      </c>
      <c r="C97" s="352" t="s">
        <v>428</v>
      </c>
      <c r="D97" s="332">
        <v>100</v>
      </c>
      <c r="E97" s="332">
        <v>0.7</v>
      </c>
      <c r="F97" s="332">
        <v>0.1</v>
      </c>
      <c r="G97" s="332">
        <v>1.9</v>
      </c>
      <c r="H97" s="343">
        <v>12</v>
      </c>
      <c r="I97" s="335">
        <v>71</v>
      </c>
    </row>
    <row r="98" ht="17.25" customHeight="1" spans="1:9">
      <c r="A98" s="293"/>
      <c r="B98" s="344"/>
      <c r="C98" s="337" t="s">
        <v>142</v>
      </c>
      <c r="D98" s="335">
        <v>250</v>
      </c>
      <c r="E98" s="335">
        <v>1.83</v>
      </c>
      <c r="F98" s="335">
        <v>5</v>
      </c>
      <c r="G98" s="335">
        <v>10.65</v>
      </c>
      <c r="H98" s="334">
        <v>95</v>
      </c>
      <c r="I98" s="335">
        <v>128</v>
      </c>
    </row>
    <row r="99" ht="17.25" customHeight="1" spans="1:9">
      <c r="A99" s="293"/>
      <c r="B99" s="344"/>
      <c r="C99" s="337" t="s">
        <v>49</v>
      </c>
      <c r="D99" s="335">
        <v>200</v>
      </c>
      <c r="E99" s="335">
        <v>11.4</v>
      </c>
      <c r="F99" s="335">
        <v>10.46</v>
      </c>
      <c r="G99" s="335">
        <v>49.44</v>
      </c>
      <c r="H99" s="335">
        <v>337.4</v>
      </c>
      <c r="I99" s="335">
        <v>237</v>
      </c>
    </row>
    <row r="100" ht="17.25" customHeight="1" spans="1:9">
      <c r="A100" s="293"/>
      <c r="B100" s="344"/>
      <c r="C100" s="337" t="s">
        <v>143</v>
      </c>
      <c r="D100" s="335">
        <v>100</v>
      </c>
      <c r="E100" s="335">
        <v>15.2</v>
      </c>
      <c r="F100" s="335">
        <v>17.4</v>
      </c>
      <c r="G100" s="335">
        <v>2.3</v>
      </c>
      <c r="H100" s="335">
        <v>227</v>
      </c>
      <c r="I100" s="335">
        <v>363</v>
      </c>
    </row>
    <row r="101" ht="27.6" customHeight="1" spans="1:9">
      <c r="A101" s="293"/>
      <c r="B101" s="344"/>
      <c r="C101" s="353" t="s">
        <v>423</v>
      </c>
      <c r="D101" s="332">
        <v>200</v>
      </c>
      <c r="E101" s="332">
        <v>0.2</v>
      </c>
      <c r="F101" s="332">
        <v>0</v>
      </c>
      <c r="G101" s="332">
        <v>19.8</v>
      </c>
      <c r="H101" s="332">
        <v>77</v>
      </c>
      <c r="I101" s="332">
        <v>296</v>
      </c>
    </row>
    <row r="102" ht="17.25" customHeight="1" spans="1:9">
      <c r="A102" s="293"/>
      <c r="B102" s="344"/>
      <c r="C102" s="337" t="s">
        <v>123</v>
      </c>
      <c r="D102" s="335">
        <v>60</v>
      </c>
      <c r="E102" s="334">
        <v>4.2</v>
      </c>
      <c r="F102" s="334">
        <v>0.66</v>
      </c>
      <c r="G102" s="334">
        <v>24.18</v>
      </c>
      <c r="H102" s="334">
        <v>115.8</v>
      </c>
      <c r="I102" s="332">
        <v>516</v>
      </c>
    </row>
    <row r="103" ht="17.25" customHeight="1" spans="1:10">
      <c r="A103" s="293"/>
      <c r="B103" s="339" t="s">
        <v>125</v>
      </c>
      <c r="C103" s="339"/>
      <c r="D103" s="340">
        <f>D97+D98+D99+D100+D101+D102</f>
        <v>910</v>
      </c>
      <c r="E103" s="340">
        <f t="shared" ref="E103:H103" si="15">E97+E98+E99+E100+E101+E102</f>
        <v>33.53</v>
      </c>
      <c r="F103" s="340">
        <f t="shared" si="15"/>
        <v>33.62</v>
      </c>
      <c r="G103" s="340">
        <f t="shared" si="15"/>
        <v>108.27</v>
      </c>
      <c r="H103" s="340">
        <f t="shared" si="15"/>
        <v>864.2</v>
      </c>
      <c r="I103" s="332"/>
      <c r="J103" s="355">
        <f>H103/H107</f>
        <v>0.620980548549584</v>
      </c>
    </row>
    <row r="104" ht="17.25" customHeight="1" spans="1:9">
      <c r="A104" s="293"/>
      <c r="B104" s="341" t="s">
        <v>416</v>
      </c>
      <c r="C104" s="332" t="s">
        <v>417</v>
      </c>
      <c r="D104" s="332">
        <v>200</v>
      </c>
      <c r="E104" s="332">
        <v>5.7</v>
      </c>
      <c r="F104" s="332">
        <v>6.3</v>
      </c>
      <c r="G104" s="332">
        <v>7.8</v>
      </c>
      <c r="H104" s="332">
        <v>114</v>
      </c>
      <c r="I104" s="332">
        <v>280</v>
      </c>
    </row>
    <row r="105" ht="17.25" customHeight="1" spans="1:9">
      <c r="A105" s="293"/>
      <c r="B105" s="345"/>
      <c r="C105" s="332" t="s">
        <v>442</v>
      </c>
      <c r="D105" s="332">
        <v>100</v>
      </c>
      <c r="E105" s="332">
        <v>7</v>
      </c>
      <c r="F105" s="332">
        <v>5</v>
      </c>
      <c r="G105" s="332">
        <v>58</v>
      </c>
      <c r="H105" s="332">
        <v>300</v>
      </c>
      <c r="I105" s="332"/>
    </row>
    <row r="106" ht="17.25" customHeight="1" spans="1:10">
      <c r="A106" s="293"/>
      <c r="B106" s="339" t="s">
        <v>419</v>
      </c>
      <c r="C106" s="339"/>
      <c r="D106" s="339">
        <f>D104+D105</f>
        <v>300</v>
      </c>
      <c r="E106" s="339">
        <f t="shared" ref="E106:H106" si="16">E104+E105</f>
        <v>12.7</v>
      </c>
      <c r="F106" s="339">
        <f t="shared" si="16"/>
        <v>11.3</v>
      </c>
      <c r="G106" s="339">
        <f t="shared" si="16"/>
        <v>65.8</v>
      </c>
      <c r="H106" s="339">
        <f t="shared" si="16"/>
        <v>414</v>
      </c>
      <c r="I106" s="332"/>
      <c r="J106" s="355">
        <f>H106/H107</f>
        <v>0.297484317402833</v>
      </c>
    </row>
    <row r="107" ht="17.25" customHeight="1" spans="1:9">
      <c r="A107" s="293"/>
      <c r="B107" s="339" t="s">
        <v>126</v>
      </c>
      <c r="C107" s="339"/>
      <c r="D107" s="340">
        <f>D96+D103</f>
        <v>1510</v>
      </c>
      <c r="E107" s="340">
        <f>E96+E103</f>
        <v>49</v>
      </c>
      <c r="F107" s="340">
        <f>F96+F103</f>
        <v>48.45</v>
      </c>
      <c r="G107" s="340">
        <f>G96+G103</f>
        <v>190.42</v>
      </c>
      <c r="H107" s="340">
        <f>H96+H103</f>
        <v>1391.67</v>
      </c>
      <c r="I107" s="339"/>
    </row>
    <row r="108" ht="17.25" customHeight="1" spans="1:9">
      <c r="A108" s="293"/>
      <c r="B108" s="328" t="s">
        <v>144</v>
      </c>
      <c r="C108" s="329"/>
      <c r="D108" s="329"/>
      <c r="E108" s="329"/>
      <c r="F108" s="329"/>
      <c r="G108" s="329"/>
      <c r="H108" s="329"/>
      <c r="I108" s="354"/>
    </row>
    <row r="109" ht="17.25" customHeight="1" spans="1:9">
      <c r="A109" s="293"/>
      <c r="B109" s="328" t="s">
        <v>1</v>
      </c>
      <c r="C109" s="329"/>
      <c r="D109" s="329"/>
      <c r="E109" s="329"/>
      <c r="F109" s="329"/>
      <c r="G109" s="329"/>
      <c r="H109" s="329"/>
      <c r="I109" s="354"/>
    </row>
    <row r="110" ht="17.25" customHeight="1" spans="1:9">
      <c r="A110" s="293"/>
      <c r="B110" s="341" t="s">
        <v>2</v>
      </c>
      <c r="C110" s="331" t="s">
        <v>145</v>
      </c>
      <c r="D110" s="332" t="s">
        <v>420</v>
      </c>
      <c r="E110" s="332">
        <v>7.68</v>
      </c>
      <c r="F110" s="332">
        <v>7.29</v>
      </c>
      <c r="G110" s="332">
        <v>16.23</v>
      </c>
      <c r="H110" s="332">
        <v>130.24</v>
      </c>
      <c r="I110" s="332">
        <v>319</v>
      </c>
    </row>
    <row r="111" ht="17.25" customHeight="1" spans="1:9">
      <c r="A111" s="293"/>
      <c r="B111" s="344"/>
      <c r="C111" s="331" t="s">
        <v>129</v>
      </c>
      <c r="D111" s="332">
        <v>50</v>
      </c>
      <c r="E111" s="332">
        <v>3</v>
      </c>
      <c r="F111" s="332">
        <v>10.75</v>
      </c>
      <c r="G111" s="332">
        <v>18.25</v>
      </c>
      <c r="H111" s="332">
        <v>182.5</v>
      </c>
      <c r="I111" s="332">
        <v>1</v>
      </c>
    </row>
    <row r="112" ht="17.25" customHeight="1" spans="1:9">
      <c r="A112" s="293"/>
      <c r="B112" s="344"/>
      <c r="C112" s="332" t="s">
        <v>427</v>
      </c>
      <c r="D112" s="335">
        <v>200</v>
      </c>
      <c r="E112" s="335">
        <v>0.1</v>
      </c>
      <c r="F112" s="335">
        <v>0.04</v>
      </c>
      <c r="G112" s="335">
        <v>9.9</v>
      </c>
      <c r="H112" s="334">
        <v>35</v>
      </c>
      <c r="I112" s="332">
        <v>268</v>
      </c>
    </row>
    <row r="113" ht="17.25" hidden="1" customHeight="1" spans="1:9">
      <c r="A113" s="293"/>
      <c r="B113" s="345"/>
      <c r="C113" s="337" t="s">
        <v>282</v>
      </c>
      <c r="D113" s="335">
        <v>150</v>
      </c>
      <c r="E113" s="338">
        <v>1.5</v>
      </c>
      <c r="F113" s="338">
        <v>0.5</v>
      </c>
      <c r="G113" s="338">
        <v>21</v>
      </c>
      <c r="H113" s="338">
        <v>96</v>
      </c>
      <c r="I113" s="332">
        <v>112</v>
      </c>
    </row>
    <row r="114" ht="17.25" customHeight="1" spans="1:10">
      <c r="A114" s="293"/>
      <c r="B114" s="339" t="s">
        <v>119</v>
      </c>
      <c r="C114" s="339"/>
      <c r="D114" s="340">
        <f>226+D111+D112</f>
        <v>476</v>
      </c>
      <c r="E114" s="340">
        <f>E110+E111+E112</f>
        <v>10.78</v>
      </c>
      <c r="F114" s="340">
        <f t="shared" ref="F114:H114" si="17">F110+F111+F112</f>
        <v>18.08</v>
      </c>
      <c r="G114" s="340">
        <f t="shared" si="17"/>
        <v>44.38</v>
      </c>
      <c r="H114" s="340">
        <f t="shared" si="17"/>
        <v>347.74</v>
      </c>
      <c r="I114" s="332"/>
      <c r="J114" s="355">
        <f>H114/H125</f>
        <v>0.338479208845974</v>
      </c>
    </row>
    <row r="115" ht="17.25" customHeight="1" spans="1:9">
      <c r="A115" s="293"/>
      <c r="B115" s="341" t="s">
        <v>25</v>
      </c>
      <c r="C115" s="342" t="s">
        <v>421</v>
      </c>
      <c r="D115" s="335">
        <v>100</v>
      </c>
      <c r="E115" s="335">
        <v>1.1</v>
      </c>
      <c r="F115" s="335">
        <v>0.2</v>
      </c>
      <c r="G115" s="335">
        <v>3.8</v>
      </c>
      <c r="H115" s="334">
        <v>22</v>
      </c>
      <c r="I115" s="335">
        <v>71</v>
      </c>
    </row>
    <row r="116" ht="17.25" customHeight="1" spans="1:9">
      <c r="A116" s="293"/>
      <c r="B116" s="344"/>
      <c r="C116" s="337" t="s">
        <v>131</v>
      </c>
      <c r="D116" s="335">
        <v>250</v>
      </c>
      <c r="E116" s="335">
        <v>1.75</v>
      </c>
      <c r="F116" s="335">
        <v>4.98</v>
      </c>
      <c r="G116" s="335">
        <v>7.78</v>
      </c>
      <c r="H116" s="335">
        <v>83</v>
      </c>
      <c r="I116" s="335">
        <v>142</v>
      </c>
    </row>
    <row r="117" ht="17.25" customHeight="1" spans="1:9">
      <c r="A117" s="293"/>
      <c r="B117" s="344"/>
      <c r="C117" s="337" t="s">
        <v>136</v>
      </c>
      <c r="D117" s="335">
        <v>200</v>
      </c>
      <c r="E117" s="335">
        <v>7.54</v>
      </c>
      <c r="F117" s="335">
        <v>0.9</v>
      </c>
      <c r="G117" s="335">
        <v>38.72</v>
      </c>
      <c r="H117" s="334">
        <v>193.2</v>
      </c>
      <c r="I117" s="335">
        <v>291</v>
      </c>
    </row>
    <row r="118" ht="17.25" customHeight="1" spans="1:9">
      <c r="A118" s="293"/>
      <c r="B118" s="344"/>
      <c r="C118" s="337" t="s">
        <v>146</v>
      </c>
      <c r="D118" s="335">
        <v>100</v>
      </c>
      <c r="E118" s="332">
        <v>11.76</v>
      </c>
      <c r="F118" s="332">
        <v>10.78</v>
      </c>
      <c r="G118" s="332">
        <v>2.94</v>
      </c>
      <c r="H118" s="343">
        <v>155.62</v>
      </c>
      <c r="I118" s="335">
        <v>301</v>
      </c>
    </row>
    <row r="119" ht="14.45" customHeight="1" spans="1:9">
      <c r="A119" s="293"/>
      <c r="B119" s="344"/>
      <c r="C119" s="353" t="s">
        <v>431</v>
      </c>
      <c r="D119" s="332">
        <v>200</v>
      </c>
      <c r="E119" s="332">
        <v>0.5</v>
      </c>
      <c r="F119" s="332">
        <v>0</v>
      </c>
      <c r="G119" s="332">
        <v>27</v>
      </c>
      <c r="H119" s="332">
        <v>110</v>
      </c>
      <c r="I119" s="332">
        <v>508</v>
      </c>
    </row>
    <row r="120" ht="17.25" customHeight="1" spans="1:9">
      <c r="A120" s="293"/>
      <c r="B120" s="344"/>
      <c r="C120" s="337" t="s">
        <v>123</v>
      </c>
      <c r="D120" s="335">
        <v>60</v>
      </c>
      <c r="E120" s="334">
        <v>4.2</v>
      </c>
      <c r="F120" s="334">
        <v>0.66</v>
      </c>
      <c r="G120" s="334">
        <v>24.18</v>
      </c>
      <c r="H120" s="334">
        <v>115.8</v>
      </c>
      <c r="I120" s="332">
        <v>516</v>
      </c>
    </row>
    <row r="121" ht="17.25" customHeight="1" spans="1:10">
      <c r="A121" s="293"/>
      <c r="B121" s="339" t="s">
        <v>125</v>
      </c>
      <c r="C121" s="339"/>
      <c r="D121" s="340">
        <f>D115+D116+D117+D118+D119+D120</f>
        <v>910</v>
      </c>
      <c r="E121" s="340">
        <f t="shared" ref="E121:H121" si="18">E115+E116+E117+E118+E119+E120</f>
        <v>26.85</v>
      </c>
      <c r="F121" s="340">
        <f t="shared" si="18"/>
        <v>17.52</v>
      </c>
      <c r="G121" s="340">
        <f t="shared" si="18"/>
        <v>104.42</v>
      </c>
      <c r="H121" s="340">
        <f t="shared" si="18"/>
        <v>679.62</v>
      </c>
      <c r="I121" s="332"/>
      <c r="J121" s="355">
        <f>H121/H125</f>
        <v>0.661520791154026</v>
      </c>
    </row>
    <row r="122" ht="17.25" customHeight="1" spans="1:9">
      <c r="A122" s="293"/>
      <c r="B122" s="341" t="s">
        <v>416</v>
      </c>
      <c r="C122" s="353" t="s">
        <v>424</v>
      </c>
      <c r="D122" s="332">
        <v>200</v>
      </c>
      <c r="E122" s="332">
        <v>3.16</v>
      </c>
      <c r="F122" s="332">
        <v>2.68</v>
      </c>
      <c r="G122" s="332">
        <v>15.94</v>
      </c>
      <c r="H122" s="332">
        <v>100.6</v>
      </c>
      <c r="I122" s="332">
        <v>379</v>
      </c>
    </row>
    <row r="123" ht="17.25" customHeight="1" spans="1:9">
      <c r="A123" s="293"/>
      <c r="B123" s="345"/>
      <c r="C123" s="332" t="s">
        <v>418</v>
      </c>
      <c r="D123" s="332">
        <v>65</v>
      </c>
      <c r="E123" s="332">
        <v>4.55</v>
      </c>
      <c r="F123" s="332">
        <v>13.65</v>
      </c>
      <c r="G123" s="332">
        <v>34.45</v>
      </c>
      <c r="H123" s="332">
        <v>279.5</v>
      </c>
      <c r="I123" s="332"/>
    </row>
    <row r="124" ht="17.25" customHeight="1" spans="1:10">
      <c r="A124" s="293"/>
      <c r="B124" s="339" t="s">
        <v>419</v>
      </c>
      <c r="C124" s="339"/>
      <c r="D124" s="339">
        <f>D122+D123</f>
        <v>265</v>
      </c>
      <c r="E124" s="339">
        <f t="shared" ref="E124:H124" si="19">E122+E123</f>
        <v>7.71</v>
      </c>
      <c r="F124" s="339">
        <f t="shared" si="19"/>
        <v>16.33</v>
      </c>
      <c r="G124" s="339">
        <f t="shared" si="19"/>
        <v>50.39</v>
      </c>
      <c r="H124" s="339">
        <f t="shared" si="19"/>
        <v>380.1</v>
      </c>
      <c r="I124" s="332"/>
      <c r="J124" s="355">
        <f>H124/H125</f>
        <v>0.369977417847687</v>
      </c>
    </row>
    <row r="125" ht="17.25" customHeight="1" spans="1:9">
      <c r="A125" s="293"/>
      <c r="B125" s="339" t="s">
        <v>126</v>
      </c>
      <c r="C125" s="339"/>
      <c r="D125" s="340">
        <f>D114+D121</f>
        <v>1386</v>
      </c>
      <c r="E125" s="340">
        <f>E114+E121</f>
        <v>37.63</v>
      </c>
      <c r="F125" s="340">
        <f>F114+F121</f>
        <v>35.6</v>
      </c>
      <c r="G125" s="340">
        <f>G114+G121</f>
        <v>148.8</v>
      </c>
      <c r="H125" s="340">
        <f>H114+H121</f>
        <v>1027.36</v>
      </c>
      <c r="I125" s="339"/>
    </row>
    <row r="126" ht="17.25" customHeight="1" spans="1:9">
      <c r="A126" s="293"/>
      <c r="B126" s="328" t="s">
        <v>36</v>
      </c>
      <c r="C126" s="329"/>
      <c r="D126" s="329"/>
      <c r="E126" s="329"/>
      <c r="F126" s="329"/>
      <c r="G126" s="329"/>
      <c r="H126" s="329"/>
      <c r="I126" s="354"/>
    </row>
    <row r="127" ht="17.25" customHeight="1" spans="1:9">
      <c r="A127" s="293"/>
      <c r="B127" s="341" t="s">
        <v>2</v>
      </c>
      <c r="C127" s="362" t="s">
        <v>147</v>
      </c>
      <c r="D127" s="335">
        <v>200</v>
      </c>
      <c r="E127" s="335">
        <v>7.4</v>
      </c>
      <c r="F127" s="335">
        <v>7.48</v>
      </c>
      <c r="G127" s="335">
        <v>36.5</v>
      </c>
      <c r="H127" s="335">
        <v>243</v>
      </c>
      <c r="I127" s="332">
        <v>264</v>
      </c>
    </row>
    <row r="128" ht="17.25" customHeight="1" spans="1:9">
      <c r="A128" s="293"/>
      <c r="B128" s="344"/>
      <c r="C128" s="337" t="s">
        <v>23</v>
      </c>
      <c r="D128" s="332">
        <v>200</v>
      </c>
      <c r="E128" s="335">
        <v>0.1</v>
      </c>
      <c r="F128" s="335">
        <v>0</v>
      </c>
      <c r="G128" s="335">
        <v>15.2</v>
      </c>
      <c r="H128" s="335">
        <v>61</v>
      </c>
      <c r="I128" s="332">
        <v>494</v>
      </c>
    </row>
    <row r="129" ht="17.25" customHeight="1" spans="1:9">
      <c r="A129" s="293"/>
      <c r="B129" s="344"/>
      <c r="C129" s="337" t="s">
        <v>22</v>
      </c>
      <c r="D129" s="332">
        <v>50</v>
      </c>
      <c r="E129" s="332">
        <v>6.25</v>
      </c>
      <c r="F129" s="332">
        <v>3.75</v>
      </c>
      <c r="G129" s="332">
        <v>18.13</v>
      </c>
      <c r="H129" s="332">
        <v>133.75</v>
      </c>
      <c r="I129" s="332">
        <v>3</v>
      </c>
    </row>
    <row r="130" ht="17.25" customHeight="1" spans="1:9">
      <c r="A130" s="293"/>
      <c r="B130" s="344"/>
      <c r="C130" s="337" t="s">
        <v>282</v>
      </c>
      <c r="D130" s="335">
        <v>150</v>
      </c>
      <c r="E130" s="338">
        <v>1.65</v>
      </c>
      <c r="F130" s="338">
        <v>0.55</v>
      </c>
      <c r="G130" s="338">
        <v>23.1</v>
      </c>
      <c r="H130" s="338">
        <v>105.6</v>
      </c>
      <c r="I130" s="332"/>
    </row>
    <row r="131" ht="17.25" customHeight="1" spans="1:10">
      <c r="A131" s="293"/>
      <c r="B131" s="339" t="s">
        <v>119</v>
      </c>
      <c r="C131" s="339"/>
      <c r="D131" s="340">
        <f>D127+D128+D129+D130</f>
        <v>600</v>
      </c>
      <c r="E131" s="340">
        <f t="shared" ref="E131:H131" si="20">E127+E128+E129+E130</f>
        <v>15.4</v>
      </c>
      <c r="F131" s="340">
        <f t="shared" si="20"/>
        <v>11.78</v>
      </c>
      <c r="G131" s="340">
        <f t="shared" si="20"/>
        <v>92.93</v>
      </c>
      <c r="H131" s="340">
        <f t="shared" si="20"/>
        <v>543.35</v>
      </c>
      <c r="I131" s="339"/>
      <c r="J131" s="355">
        <f>H131/H142</f>
        <v>0.435638404489878</v>
      </c>
    </row>
    <row r="132" ht="17.25" customHeight="1" spans="1:9">
      <c r="A132" s="293"/>
      <c r="B132" s="341" t="s">
        <v>25</v>
      </c>
      <c r="C132" s="342" t="s">
        <v>120</v>
      </c>
      <c r="D132" s="332">
        <v>100</v>
      </c>
      <c r="E132" s="332">
        <v>0.9</v>
      </c>
      <c r="F132" s="332">
        <v>5.1</v>
      </c>
      <c r="G132" s="332">
        <v>3.6</v>
      </c>
      <c r="H132" s="343">
        <v>64</v>
      </c>
      <c r="I132" s="335">
        <v>31</v>
      </c>
    </row>
    <row r="133" ht="17.25" customHeight="1" spans="1:9">
      <c r="A133" s="293"/>
      <c r="B133" s="344"/>
      <c r="C133" s="337" t="s">
        <v>435</v>
      </c>
      <c r="D133" s="335">
        <v>250</v>
      </c>
      <c r="E133" s="334">
        <v>2.68</v>
      </c>
      <c r="F133" s="334">
        <v>2.5</v>
      </c>
      <c r="G133" s="334">
        <v>19.33</v>
      </c>
      <c r="H133" s="334">
        <v>112.5</v>
      </c>
      <c r="I133" s="335">
        <v>61</v>
      </c>
    </row>
    <row r="134" ht="17.25" customHeight="1" spans="1:9">
      <c r="A134" s="293"/>
      <c r="B134" s="344"/>
      <c r="C134" s="337" t="s">
        <v>28</v>
      </c>
      <c r="D134" s="335">
        <v>200</v>
      </c>
      <c r="E134" s="335">
        <v>4.2</v>
      </c>
      <c r="F134" s="335">
        <v>8.8</v>
      </c>
      <c r="G134" s="335">
        <v>21.8</v>
      </c>
      <c r="H134" s="335">
        <v>184</v>
      </c>
      <c r="I134" s="335">
        <v>429</v>
      </c>
    </row>
    <row r="135" ht="17.25" customHeight="1" spans="1:9">
      <c r="A135" s="293"/>
      <c r="B135" s="344"/>
      <c r="C135" s="337" t="s">
        <v>436</v>
      </c>
      <c r="D135" s="335">
        <v>120</v>
      </c>
      <c r="E135" s="343">
        <v>16.68</v>
      </c>
      <c r="F135" s="343">
        <v>2.52</v>
      </c>
      <c r="G135" s="343">
        <v>11.52</v>
      </c>
      <c r="H135" s="343">
        <v>135.6</v>
      </c>
      <c r="I135" s="335">
        <v>345</v>
      </c>
    </row>
    <row r="136" ht="17.25" customHeight="1" spans="1:9">
      <c r="A136" s="293"/>
      <c r="B136" s="344"/>
      <c r="C136" s="337" t="s">
        <v>54</v>
      </c>
      <c r="D136" s="332">
        <v>200</v>
      </c>
      <c r="E136" s="332">
        <v>1</v>
      </c>
      <c r="F136" s="332">
        <v>0.2</v>
      </c>
      <c r="G136" s="332">
        <v>0.2</v>
      </c>
      <c r="H136" s="343">
        <v>92</v>
      </c>
      <c r="I136" s="335">
        <v>518</v>
      </c>
    </row>
    <row r="137" ht="17.25" customHeight="1" spans="1:9">
      <c r="A137" s="293"/>
      <c r="B137" s="344"/>
      <c r="C137" s="337" t="s">
        <v>123</v>
      </c>
      <c r="D137" s="335">
        <v>60</v>
      </c>
      <c r="E137" s="334">
        <v>4.2</v>
      </c>
      <c r="F137" s="334">
        <v>0.66</v>
      </c>
      <c r="G137" s="334">
        <v>24.18</v>
      </c>
      <c r="H137" s="334">
        <v>115.8</v>
      </c>
      <c r="I137" s="332">
        <v>516</v>
      </c>
    </row>
    <row r="138" ht="17.25" customHeight="1" spans="1:10">
      <c r="A138" s="293"/>
      <c r="B138" s="339" t="s">
        <v>125</v>
      </c>
      <c r="C138" s="339"/>
      <c r="D138" s="340">
        <f>D132+D133+D134+D135+D136+D137</f>
        <v>930</v>
      </c>
      <c r="E138" s="340">
        <f t="shared" ref="E138:H138" si="21">E132+E133+E134+E135+E136+E137</f>
        <v>29.66</v>
      </c>
      <c r="F138" s="340">
        <f t="shared" si="21"/>
        <v>19.78</v>
      </c>
      <c r="G138" s="340">
        <f t="shared" si="21"/>
        <v>80.63</v>
      </c>
      <c r="H138" s="340">
        <f t="shared" si="21"/>
        <v>703.9</v>
      </c>
      <c r="I138" s="332"/>
      <c r="J138" s="355">
        <f>H138/H142</f>
        <v>0.564361595510122</v>
      </c>
    </row>
    <row r="139" ht="17.25" customHeight="1" spans="1:9">
      <c r="A139" s="293"/>
      <c r="B139" s="341" t="s">
        <v>416</v>
      </c>
      <c r="C139" s="332" t="s">
        <v>417</v>
      </c>
      <c r="D139" s="332">
        <v>200</v>
      </c>
      <c r="E139" s="332">
        <v>5.7</v>
      </c>
      <c r="F139" s="332">
        <v>6.3</v>
      </c>
      <c r="G139" s="332">
        <v>7.8</v>
      </c>
      <c r="H139" s="332">
        <v>114</v>
      </c>
      <c r="I139" s="332">
        <v>280</v>
      </c>
    </row>
    <row r="140" ht="17.25" customHeight="1" spans="1:9">
      <c r="A140" s="293"/>
      <c r="B140" s="345"/>
      <c r="C140" s="332" t="s">
        <v>443</v>
      </c>
      <c r="D140" s="332">
        <v>70</v>
      </c>
      <c r="E140" s="332">
        <v>5.6</v>
      </c>
      <c r="F140" s="332">
        <v>7.28</v>
      </c>
      <c r="G140" s="332">
        <v>46.2</v>
      </c>
      <c r="H140" s="332">
        <v>273.7</v>
      </c>
      <c r="I140" s="332"/>
    </row>
    <row r="141" ht="17.25" customHeight="1" spans="1:10">
      <c r="A141" s="293"/>
      <c r="B141" s="339" t="s">
        <v>419</v>
      </c>
      <c r="C141" s="339"/>
      <c r="D141" s="339">
        <f>D139+D140</f>
        <v>270</v>
      </c>
      <c r="E141" s="339">
        <f t="shared" ref="E141:H141" si="22">E139+E140</f>
        <v>11.3</v>
      </c>
      <c r="F141" s="339">
        <f t="shared" si="22"/>
        <v>13.58</v>
      </c>
      <c r="G141" s="339">
        <f t="shared" si="22"/>
        <v>54</v>
      </c>
      <c r="H141" s="339">
        <f t="shared" si="22"/>
        <v>387.7</v>
      </c>
      <c r="I141" s="332"/>
      <c r="J141" s="355">
        <f>H141/H142</f>
        <v>0.310843856484265</v>
      </c>
    </row>
    <row r="142" ht="17.25" customHeight="1" spans="1:9">
      <c r="A142" s="293"/>
      <c r="B142" s="339" t="s">
        <v>126</v>
      </c>
      <c r="C142" s="339"/>
      <c r="D142" s="340">
        <f>D131+D138</f>
        <v>1530</v>
      </c>
      <c r="E142" s="340">
        <f>E131+E138</f>
        <v>45.06</v>
      </c>
      <c r="F142" s="340">
        <f>F131+F138</f>
        <v>31.56</v>
      </c>
      <c r="G142" s="340">
        <f>G131+G138</f>
        <v>173.56</v>
      </c>
      <c r="H142" s="340">
        <f>H131+H138</f>
        <v>1247.25</v>
      </c>
      <c r="I142" s="339"/>
    </row>
    <row r="143" ht="17.25" customHeight="1" spans="1:9">
      <c r="A143" s="293"/>
      <c r="B143" s="328" t="s">
        <v>47</v>
      </c>
      <c r="C143" s="329"/>
      <c r="D143" s="329"/>
      <c r="E143" s="329"/>
      <c r="F143" s="329"/>
      <c r="G143" s="329"/>
      <c r="H143" s="329"/>
      <c r="I143" s="354"/>
    </row>
    <row r="144" ht="17.25" customHeight="1" spans="1:9">
      <c r="A144" s="293"/>
      <c r="B144" s="346" t="s">
        <v>2</v>
      </c>
      <c r="C144" s="331" t="s">
        <v>37</v>
      </c>
      <c r="D144" s="332">
        <v>200</v>
      </c>
      <c r="E144" s="332">
        <v>17.24</v>
      </c>
      <c r="F144" s="332">
        <v>26.76</v>
      </c>
      <c r="G144" s="332">
        <v>4.62</v>
      </c>
      <c r="H144" s="332">
        <v>326.16</v>
      </c>
      <c r="I144" s="332">
        <v>301</v>
      </c>
    </row>
    <row r="145" ht="17.25" customHeight="1" spans="1:9">
      <c r="A145" s="293"/>
      <c r="B145" s="347"/>
      <c r="C145" s="331" t="s">
        <v>51</v>
      </c>
      <c r="D145" s="332">
        <v>60</v>
      </c>
      <c r="E145" s="334">
        <v>4.56</v>
      </c>
      <c r="F145" s="334">
        <v>0.48</v>
      </c>
      <c r="G145" s="334">
        <v>29.52</v>
      </c>
      <c r="H145" s="334">
        <v>141</v>
      </c>
      <c r="I145" s="332">
        <v>108</v>
      </c>
    </row>
    <row r="146" ht="17.25" customHeight="1" spans="1:9">
      <c r="A146" s="293"/>
      <c r="B146" s="347"/>
      <c r="C146" s="348" t="s">
        <v>45</v>
      </c>
      <c r="D146" s="349">
        <v>200</v>
      </c>
      <c r="E146" s="348">
        <v>3.6</v>
      </c>
      <c r="F146" s="348">
        <v>3.3</v>
      </c>
      <c r="G146" s="348">
        <v>25</v>
      </c>
      <c r="H146" s="350">
        <v>144</v>
      </c>
      <c r="I146" s="332">
        <v>496</v>
      </c>
    </row>
    <row r="147" ht="17.25" hidden="1" customHeight="1" spans="1:9">
      <c r="A147" s="293"/>
      <c r="B147" s="351"/>
      <c r="C147" s="337" t="s">
        <v>282</v>
      </c>
      <c r="D147" s="335">
        <v>150</v>
      </c>
      <c r="E147" s="338">
        <v>1.5</v>
      </c>
      <c r="F147" s="338">
        <v>0.5</v>
      </c>
      <c r="G147" s="338">
        <v>21</v>
      </c>
      <c r="H147" s="338">
        <v>96</v>
      </c>
      <c r="I147" s="332">
        <v>112</v>
      </c>
    </row>
    <row r="148" ht="17.25" customHeight="1" spans="1:10">
      <c r="A148" s="293"/>
      <c r="B148" s="339" t="s">
        <v>119</v>
      </c>
      <c r="C148" s="339"/>
      <c r="D148" s="340">
        <f>D144+D145+D146</f>
        <v>460</v>
      </c>
      <c r="E148" s="340">
        <f t="shared" ref="E148:H148" si="23">E144+E145+E146</f>
        <v>25.4</v>
      </c>
      <c r="F148" s="340">
        <f t="shared" si="23"/>
        <v>30.54</v>
      </c>
      <c r="G148" s="340">
        <f t="shared" si="23"/>
        <v>59.14</v>
      </c>
      <c r="H148" s="340">
        <f t="shared" si="23"/>
        <v>611.16</v>
      </c>
      <c r="I148" s="332"/>
      <c r="J148" s="355">
        <f>H148/H158</f>
        <v>0.451677272021817</v>
      </c>
    </row>
    <row r="149" ht="17.25" customHeight="1" spans="1:9">
      <c r="A149" s="293"/>
      <c r="B149" s="341" t="s">
        <v>25</v>
      </c>
      <c r="C149" s="352" t="s">
        <v>428</v>
      </c>
      <c r="D149" s="332">
        <v>100</v>
      </c>
      <c r="E149" s="332">
        <v>0.7</v>
      </c>
      <c r="F149" s="332">
        <v>0.1</v>
      </c>
      <c r="G149" s="332">
        <v>1.9</v>
      </c>
      <c r="H149" s="343">
        <v>12</v>
      </c>
      <c r="I149" s="335">
        <v>71</v>
      </c>
    </row>
    <row r="150" ht="26.25" customHeight="1" spans="1:9">
      <c r="A150" s="293"/>
      <c r="B150" s="344"/>
      <c r="C150" s="337" t="s">
        <v>415</v>
      </c>
      <c r="D150" s="335">
        <v>250</v>
      </c>
      <c r="E150" s="335">
        <v>2.7</v>
      </c>
      <c r="F150" s="335">
        <v>2.85</v>
      </c>
      <c r="G150" s="335">
        <v>17.45</v>
      </c>
      <c r="H150" s="334">
        <v>118.25</v>
      </c>
      <c r="I150" s="335">
        <v>103</v>
      </c>
    </row>
    <row r="151" ht="17.25" customHeight="1" spans="1:9">
      <c r="A151" s="293"/>
      <c r="B151" s="344"/>
      <c r="C151" s="337" t="s">
        <v>422</v>
      </c>
      <c r="D151" s="332">
        <v>200</v>
      </c>
      <c r="E151" s="332">
        <v>19</v>
      </c>
      <c r="F151" s="332">
        <v>23.78</v>
      </c>
      <c r="G151" s="332">
        <v>31.56</v>
      </c>
      <c r="H151" s="343">
        <v>418.88</v>
      </c>
      <c r="I151" s="335">
        <v>131</v>
      </c>
    </row>
    <row r="152" ht="25.9" customHeight="1" spans="1:9">
      <c r="A152" s="293"/>
      <c r="B152" s="344"/>
      <c r="C152" s="353" t="s">
        <v>423</v>
      </c>
      <c r="D152" s="332">
        <v>200</v>
      </c>
      <c r="E152" s="332">
        <v>0.2</v>
      </c>
      <c r="F152" s="332">
        <v>0</v>
      </c>
      <c r="G152" s="332">
        <v>19.8</v>
      </c>
      <c r="H152" s="332">
        <v>77</v>
      </c>
      <c r="I152" s="332">
        <v>296</v>
      </c>
    </row>
    <row r="153" ht="17.25" customHeight="1" spans="1:9">
      <c r="A153" s="293"/>
      <c r="B153" s="344"/>
      <c r="C153" s="337" t="s">
        <v>123</v>
      </c>
      <c r="D153" s="335">
        <v>60</v>
      </c>
      <c r="E153" s="334">
        <v>4.2</v>
      </c>
      <c r="F153" s="334">
        <v>0.66</v>
      </c>
      <c r="G153" s="334">
        <v>24.18</v>
      </c>
      <c r="H153" s="334">
        <v>115.8</v>
      </c>
      <c r="I153" s="332">
        <v>516</v>
      </c>
    </row>
    <row r="154" ht="17.25" customHeight="1" spans="1:10">
      <c r="A154" s="293"/>
      <c r="B154" s="339" t="s">
        <v>125</v>
      </c>
      <c r="C154" s="339"/>
      <c r="D154" s="340">
        <f>D149+D150+D151+D152+D153</f>
        <v>810</v>
      </c>
      <c r="E154" s="340">
        <f t="shared" ref="E154:H154" si="24">E149+E150+E151+E152+E153</f>
        <v>26.8</v>
      </c>
      <c r="F154" s="340">
        <f t="shared" si="24"/>
        <v>27.39</v>
      </c>
      <c r="G154" s="340">
        <f t="shared" si="24"/>
        <v>94.89</v>
      </c>
      <c r="H154" s="340">
        <f t="shared" si="24"/>
        <v>741.93</v>
      </c>
      <c r="I154" s="332"/>
      <c r="J154" s="355">
        <f>H154/H158</f>
        <v>0.548322727978183</v>
      </c>
    </row>
    <row r="155" ht="19.15" customHeight="1" spans="1:9">
      <c r="A155" s="293"/>
      <c r="B155" s="341" t="s">
        <v>416</v>
      </c>
      <c r="C155" s="353" t="s">
        <v>424</v>
      </c>
      <c r="D155" s="332">
        <v>200</v>
      </c>
      <c r="E155" s="332">
        <v>3.16</v>
      </c>
      <c r="F155" s="332">
        <v>2.68</v>
      </c>
      <c r="G155" s="332">
        <v>15.94</v>
      </c>
      <c r="H155" s="332">
        <v>100.6</v>
      </c>
      <c r="I155" s="332">
        <v>379</v>
      </c>
    </row>
    <row r="156" ht="30.6" customHeight="1" spans="1:9">
      <c r="A156" s="293"/>
      <c r="B156" s="345"/>
      <c r="C156" s="338" t="s">
        <v>444</v>
      </c>
      <c r="D156" s="332">
        <v>70</v>
      </c>
      <c r="E156" s="332">
        <v>7.78</v>
      </c>
      <c r="F156" s="332">
        <v>8.3</v>
      </c>
      <c r="G156" s="332">
        <v>29.9</v>
      </c>
      <c r="H156" s="332">
        <v>225.87</v>
      </c>
      <c r="I156" s="332"/>
    </row>
    <row r="157" ht="19.15" customHeight="1" spans="1:10">
      <c r="A157" s="293"/>
      <c r="B157" s="339" t="s">
        <v>419</v>
      </c>
      <c r="C157" s="339"/>
      <c r="D157" s="339">
        <f>D155+D156</f>
        <v>270</v>
      </c>
      <c r="E157" s="339">
        <f t="shared" ref="E157:H157" si="25">E155+E156</f>
        <v>10.94</v>
      </c>
      <c r="F157" s="339">
        <f t="shared" si="25"/>
        <v>10.98</v>
      </c>
      <c r="G157" s="339">
        <f t="shared" si="25"/>
        <v>45.84</v>
      </c>
      <c r="H157" s="339">
        <f t="shared" si="25"/>
        <v>326.47</v>
      </c>
      <c r="I157" s="332"/>
      <c r="J157" s="355">
        <f>H157/H158</f>
        <v>0.2412773725325</v>
      </c>
    </row>
    <row r="158" ht="17.25" customHeight="1" spans="1:9">
      <c r="A158" s="293"/>
      <c r="B158" s="339" t="s">
        <v>126</v>
      </c>
      <c r="C158" s="339"/>
      <c r="D158" s="340">
        <f>D148+D154</f>
        <v>1270</v>
      </c>
      <c r="E158" s="340">
        <f>E148+E154</f>
        <v>52.2</v>
      </c>
      <c r="F158" s="340">
        <f>F148+F154</f>
        <v>57.93</v>
      </c>
      <c r="G158" s="340">
        <f>G148+G154</f>
        <v>154.03</v>
      </c>
      <c r="H158" s="340">
        <f>H148+H154</f>
        <v>1353.09</v>
      </c>
      <c r="I158" s="339"/>
    </row>
    <row r="159" ht="17.25" customHeight="1" spans="1:9">
      <c r="A159" s="293"/>
      <c r="B159" s="328" t="s">
        <v>56</v>
      </c>
      <c r="C159" s="329"/>
      <c r="D159" s="329"/>
      <c r="E159" s="329"/>
      <c r="F159" s="329"/>
      <c r="G159" s="329"/>
      <c r="H159" s="329"/>
      <c r="I159" s="354"/>
    </row>
    <row r="160" ht="17.25" customHeight="1" spans="1:9">
      <c r="A160" s="293"/>
      <c r="B160" s="341" t="s">
        <v>2</v>
      </c>
      <c r="C160" s="337" t="s">
        <v>426</v>
      </c>
      <c r="D160" s="335">
        <v>200</v>
      </c>
      <c r="E160" s="335">
        <v>5.7</v>
      </c>
      <c r="F160" s="335">
        <v>5.26</v>
      </c>
      <c r="G160" s="335">
        <v>18.98</v>
      </c>
      <c r="H160" s="335">
        <v>146</v>
      </c>
      <c r="I160" s="332">
        <v>165</v>
      </c>
    </row>
    <row r="161" ht="17.25" customHeight="1" spans="1:9">
      <c r="A161" s="293"/>
      <c r="B161" s="344"/>
      <c r="C161" s="331" t="s">
        <v>22</v>
      </c>
      <c r="D161" s="332">
        <v>50</v>
      </c>
      <c r="E161" s="332">
        <v>6.25</v>
      </c>
      <c r="F161" s="332">
        <v>3.75</v>
      </c>
      <c r="G161" s="332">
        <v>18.13</v>
      </c>
      <c r="H161" s="332">
        <v>133.75</v>
      </c>
      <c r="I161" s="332">
        <v>3</v>
      </c>
    </row>
    <row r="162" ht="17.25" customHeight="1" spans="1:9">
      <c r="A162" s="293"/>
      <c r="B162" s="344"/>
      <c r="C162" s="332" t="s">
        <v>427</v>
      </c>
      <c r="D162" s="335">
        <v>200</v>
      </c>
      <c r="E162" s="335">
        <v>0.1</v>
      </c>
      <c r="F162" s="335">
        <v>0.04</v>
      </c>
      <c r="G162" s="335">
        <v>9.9</v>
      </c>
      <c r="H162" s="334">
        <v>35</v>
      </c>
      <c r="I162" s="332">
        <v>268</v>
      </c>
    </row>
    <row r="163" ht="17.25" customHeight="1" spans="1:9">
      <c r="A163" s="293"/>
      <c r="B163" s="345"/>
      <c r="C163" s="337" t="s">
        <v>414</v>
      </c>
      <c r="D163" s="335">
        <v>150</v>
      </c>
      <c r="E163" s="338">
        <v>0.99</v>
      </c>
      <c r="F163" s="338">
        <v>0.22</v>
      </c>
      <c r="G163" s="338">
        <v>8.91</v>
      </c>
      <c r="H163" s="338">
        <v>47.3</v>
      </c>
      <c r="I163" s="332"/>
    </row>
    <row r="164" ht="17.25" customHeight="1" spans="1:11">
      <c r="A164" s="293"/>
      <c r="B164" s="339" t="s">
        <v>119</v>
      </c>
      <c r="C164" s="339"/>
      <c r="D164" s="340">
        <f>D160+D161+D162+D163</f>
        <v>600</v>
      </c>
      <c r="E164" s="340">
        <f t="shared" ref="E164:H164" si="26">E160+E161+E162+E163</f>
        <v>13.04</v>
      </c>
      <c r="F164" s="340">
        <f t="shared" si="26"/>
        <v>9.27</v>
      </c>
      <c r="G164" s="340">
        <f t="shared" si="26"/>
        <v>55.92</v>
      </c>
      <c r="H164" s="340">
        <f t="shared" si="26"/>
        <v>362.05</v>
      </c>
      <c r="I164" s="332"/>
      <c r="J164" s="356">
        <f>H164/H175</f>
        <v>0.265383910573575</v>
      </c>
      <c r="K164">
        <v>3</v>
      </c>
    </row>
    <row r="165" ht="17.25" customHeight="1" spans="1:9">
      <c r="A165" s="293"/>
      <c r="B165" s="341" t="s">
        <v>25</v>
      </c>
      <c r="C165" s="342" t="s">
        <v>421</v>
      </c>
      <c r="D165" s="335">
        <v>100</v>
      </c>
      <c r="E165" s="335">
        <v>1.1</v>
      </c>
      <c r="F165" s="335">
        <v>0.2</v>
      </c>
      <c r="G165" s="335">
        <v>3.8</v>
      </c>
      <c r="H165" s="334">
        <v>22</v>
      </c>
      <c r="I165" s="335">
        <v>71</v>
      </c>
    </row>
    <row r="166" ht="27" customHeight="1" spans="1:9">
      <c r="A166" s="293"/>
      <c r="B166" s="344"/>
      <c r="C166" s="353" t="s">
        <v>437</v>
      </c>
      <c r="D166" s="335">
        <v>250</v>
      </c>
      <c r="E166" s="343">
        <v>2.3</v>
      </c>
      <c r="F166" s="343">
        <v>4.25</v>
      </c>
      <c r="G166" s="343">
        <v>15.13</v>
      </c>
      <c r="H166" s="343">
        <v>108</v>
      </c>
      <c r="I166" s="335">
        <v>144</v>
      </c>
    </row>
    <row r="167" ht="17.25" customHeight="1" spans="1:9">
      <c r="A167" s="293"/>
      <c r="B167" s="344"/>
      <c r="C167" s="337" t="s">
        <v>49</v>
      </c>
      <c r="D167" s="335">
        <v>200</v>
      </c>
      <c r="E167" s="335">
        <v>11.4</v>
      </c>
      <c r="F167" s="335">
        <v>10.46</v>
      </c>
      <c r="G167" s="335">
        <v>49.44</v>
      </c>
      <c r="H167" s="335">
        <v>337.4</v>
      </c>
      <c r="I167" s="335">
        <v>237</v>
      </c>
    </row>
    <row r="168" ht="17.25" customHeight="1" spans="1:9">
      <c r="A168" s="293"/>
      <c r="B168" s="344"/>
      <c r="C168" s="337" t="s">
        <v>430</v>
      </c>
      <c r="D168" s="335">
        <v>100</v>
      </c>
      <c r="E168" s="335">
        <v>10.64</v>
      </c>
      <c r="F168" s="335">
        <v>28.19</v>
      </c>
      <c r="G168" s="335">
        <v>2.89</v>
      </c>
      <c r="H168" s="334">
        <v>309</v>
      </c>
      <c r="I168" s="335">
        <v>260</v>
      </c>
    </row>
    <row r="169" ht="17.25" customHeight="1" spans="1:9">
      <c r="A169" s="293"/>
      <c r="B169" s="344"/>
      <c r="C169" s="353" t="s">
        <v>431</v>
      </c>
      <c r="D169" s="332">
        <v>200</v>
      </c>
      <c r="E169" s="332">
        <v>0.5</v>
      </c>
      <c r="F169" s="332">
        <v>0</v>
      </c>
      <c r="G169" s="332">
        <v>27</v>
      </c>
      <c r="H169" s="332">
        <v>110</v>
      </c>
      <c r="I169" s="332">
        <v>508</v>
      </c>
    </row>
    <row r="170" ht="17.25" customHeight="1" spans="1:9">
      <c r="A170" s="293"/>
      <c r="B170" s="344"/>
      <c r="C170" s="337" t="s">
        <v>123</v>
      </c>
      <c r="D170" s="335">
        <v>60</v>
      </c>
      <c r="E170" s="334">
        <v>4.2</v>
      </c>
      <c r="F170" s="334">
        <v>0.66</v>
      </c>
      <c r="G170" s="334">
        <v>24.18</v>
      </c>
      <c r="H170" s="334">
        <v>115.8</v>
      </c>
      <c r="I170" s="332">
        <v>516</v>
      </c>
    </row>
    <row r="171" ht="17.25" customHeight="1" spans="1:10">
      <c r="A171" s="293"/>
      <c r="B171" s="339" t="s">
        <v>125</v>
      </c>
      <c r="C171" s="339"/>
      <c r="D171" s="340">
        <f>D165+D166+D167+D168+D169+D170</f>
        <v>910</v>
      </c>
      <c r="E171" s="340">
        <f t="shared" ref="E171:H171" si="27">E165+E166+E167+E168+E169+E170</f>
        <v>30.14</v>
      </c>
      <c r="F171" s="340">
        <f t="shared" si="27"/>
        <v>43.76</v>
      </c>
      <c r="G171" s="340">
        <f t="shared" si="27"/>
        <v>122.44</v>
      </c>
      <c r="H171" s="340">
        <f t="shared" si="27"/>
        <v>1002.2</v>
      </c>
      <c r="I171" s="332"/>
      <c r="J171" s="355">
        <f>H171/H175</f>
        <v>0.734616089426425</v>
      </c>
    </row>
    <row r="172" ht="17.25" customHeight="1" spans="1:9">
      <c r="A172" s="293"/>
      <c r="B172" s="341" t="s">
        <v>416</v>
      </c>
      <c r="C172" s="332" t="s">
        <v>417</v>
      </c>
      <c r="D172" s="332">
        <v>200</v>
      </c>
      <c r="E172" s="332">
        <v>5.7</v>
      </c>
      <c r="F172" s="332">
        <v>6.3</v>
      </c>
      <c r="G172" s="332">
        <v>7.8</v>
      </c>
      <c r="H172" s="332">
        <v>114</v>
      </c>
      <c r="I172" s="332">
        <v>280</v>
      </c>
    </row>
    <row r="173" ht="17.25" customHeight="1" spans="1:9">
      <c r="A173" s="293"/>
      <c r="B173" s="345"/>
      <c r="C173" s="332" t="s">
        <v>442</v>
      </c>
      <c r="D173" s="332">
        <v>100</v>
      </c>
      <c r="E173" s="332">
        <v>7</v>
      </c>
      <c r="F173" s="332">
        <v>5</v>
      </c>
      <c r="G173" s="332">
        <v>58</v>
      </c>
      <c r="H173" s="332">
        <v>300</v>
      </c>
      <c r="I173" s="332"/>
    </row>
    <row r="174" ht="17.25" customHeight="1" spans="1:10">
      <c r="A174" s="293"/>
      <c r="B174" s="339" t="s">
        <v>419</v>
      </c>
      <c r="C174" s="339"/>
      <c r="D174" s="339">
        <f>D172+D173</f>
        <v>300</v>
      </c>
      <c r="E174" s="339">
        <f t="shared" ref="E174:H174" si="28">E172+E173</f>
        <v>12.7</v>
      </c>
      <c r="F174" s="339">
        <f t="shared" si="28"/>
        <v>11.3</v>
      </c>
      <c r="G174" s="339">
        <f t="shared" si="28"/>
        <v>65.8</v>
      </c>
      <c r="H174" s="339">
        <f t="shared" si="28"/>
        <v>414</v>
      </c>
      <c r="I174" s="332"/>
      <c r="J174" s="355">
        <f>H174/H175</f>
        <v>0.303463441451347</v>
      </c>
    </row>
    <row r="175" ht="17.25" customHeight="1" spans="1:9">
      <c r="A175" s="293"/>
      <c r="B175" s="339" t="s">
        <v>126</v>
      </c>
      <c r="C175" s="339"/>
      <c r="D175" s="340">
        <f>D164+D171</f>
        <v>1510</v>
      </c>
      <c r="E175" s="340">
        <f>E164+E171</f>
        <v>43.18</v>
      </c>
      <c r="F175" s="340">
        <f>F164+F171</f>
        <v>53.03</v>
      </c>
      <c r="G175" s="340">
        <f>G164+G171</f>
        <v>178.36</v>
      </c>
      <c r="H175" s="340">
        <f>H164+H171</f>
        <v>1364.25</v>
      </c>
      <c r="I175" s="339"/>
    </row>
    <row r="176" ht="17.25" customHeight="1" spans="1:9">
      <c r="A176" s="293"/>
      <c r="B176" s="328" t="s">
        <v>62</v>
      </c>
      <c r="C176" s="329"/>
      <c r="D176" s="329"/>
      <c r="E176" s="329"/>
      <c r="F176" s="329"/>
      <c r="G176" s="329"/>
      <c r="H176" s="329"/>
      <c r="I176" s="354"/>
    </row>
    <row r="177" ht="17.25" customHeight="1" spans="1:9">
      <c r="A177" s="293"/>
      <c r="B177" s="341" t="s">
        <v>2</v>
      </c>
      <c r="C177" s="362" t="s">
        <v>141</v>
      </c>
      <c r="D177" s="363">
        <v>200</v>
      </c>
      <c r="E177" s="343">
        <v>5.62</v>
      </c>
      <c r="F177" s="343">
        <v>7.78</v>
      </c>
      <c r="G177" s="343">
        <v>39.02</v>
      </c>
      <c r="H177" s="343">
        <v>249.2</v>
      </c>
      <c r="I177" s="332">
        <v>181</v>
      </c>
    </row>
    <row r="178" ht="17.25" customHeight="1" spans="1:9">
      <c r="A178" s="293"/>
      <c r="B178" s="344"/>
      <c r="C178" s="331" t="s">
        <v>129</v>
      </c>
      <c r="D178" s="332">
        <v>50</v>
      </c>
      <c r="E178" s="332">
        <v>3</v>
      </c>
      <c r="F178" s="332">
        <v>10.75</v>
      </c>
      <c r="G178" s="332">
        <v>18.25</v>
      </c>
      <c r="H178" s="332">
        <v>182.5</v>
      </c>
      <c r="I178" s="332">
        <v>1</v>
      </c>
    </row>
    <row r="179" ht="17.25" customHeight="1" spans="1:9">
      <c r="A179" s="293"/>
      <c r="B179" s="344"/>
      <c r="C179" s="337" t="s">
        <v>23</v>
      </c>
      <c r="D179" s="332">
        <v>200</v>
      </c>
      <c r="E179" s="335">
        <v>0.1</v>
      </c>
      <c r="F179" s="335">
        <v>0</v>
      </c>
      <c r="G179" s="335">
        <v>15.2</v>
      </c>
      <c r="H179" s="335">
        <v>61</v>
      </c>
      <c r="I179" s="332">
        <v>494</v>
      </c>
    </row>
    <row r="180" ht="17.25" hidden="1" customHeight="1" spans="1:9">
      <c r="A180" s="293"/>
      <c r="B180" s="344"/>
      <c r="C180" s="337" t="s">
        <v>282</v>
      </c>
      <c r="D180" s="335">
        <v>150</v>
      </c>
      <c r="E180" s="338">
        <v>1.5</v>
      </c>
      <c r="F180" s="338">
        <v>0.5</v>
      </c>
      <c r="G180" s="338">
        <v>21</v>
      </c>
      <c r="H180" s="338">
        <v>96</v>
      </c>
      <c r="I180" s="332">
        <v>112</v>
      </c>
    </row>
    <row r="181" ht="17.25" customHeight="1" spans="1:10">
      <c r="A181" s="293"/>
      <c r="B181" s="339" t="s">
        <v>119</v>
      </c>
      <c r="C181" s="339"/>
      <c r="D181" s="340">
        <f>D177+D178+D179</f>
        <v>450</v>
      </c>
      <c r="E181" s="340">
        <f t="shared" ref="E181:H181" si="29">E177+E178+E179</f>
        <v>8.72</v>
      </c>
      <c r="F181" s="340">
        <f t="shared" si="29"/>
        <v>18.53</v>
      </c>
      <c r="G181" s="340">
        <f t="shared" si="29"/>
        <v>72.47</v>
      </c>
      <c r="H181" s="340">
        <f t="shared" si="29"/>
        <v>492.7</v>
      </c>
      <c r="I181" s="332"/>
      <c r="J181" s="355">
        <f>H181/H192</f>
        <v>0.370047692365466</v>
      </c>
    </row>
    <row r="182" ht="17.25" customHeight="1" spans="1:9">
      <c r="A182" s="293"/>
      <c r="B182" s="341" t="s">
        <v>25</v>
      </c>
      <c r="C182" s="342" t="s">
        <v>120</v>
      </c>
      <c r="D182" s="332">
        <v>100</v>
      </c>
      <c r="E182" s="332">
        <v>0.9</v>
      </c>
      <c r="F182" s="332">
        <v>5.1</v>
      </c>
      <c r="G182" s="332">
        <v>3.6</v>
      </c>
      <c r="H182" s="343">
        <v>64</v>
      </c>
      <c r="I182" s="335">
        <v>31</v>
      </c>
    </row>
    <row r="183" ht="17.25" customHeight="1" spans="1:9">
      <c r="A183" s="293"/>
      <c r="B183" s="344"/>
      <c r="C183" s="337" t="s">
        <v>142</v>
      </c>
      <c r="D183" s="335">
        <v>250</v>
      </c>
      <c r="E183" s="335">
        <v>1.83</v>
      </c>
      <c r="F183" s="335">
        <v>5</v>
      </c>
      <c r="G183" s="335">
        <v>10.65</v>
      </c>
      <c r="H183" s="334">
        <v>95</v>
      </c>
      <c r="I183" s="335">
        <v>128</v>
      </c>
    </row>
    <row r="184" ht="17.25" customHeight="1" spans="1:9">
      <c r="A184" s="293"/>
      <c r="B184" s="344"/>
      <c r="C184" s="337" t="s">
        <v>136</v>
      </c>
      <c r="D184" s="335">
        <v>200</v>
      </c>
      <c r="E184" s="335">
        <v>7.54</v>
      </c>
      <c r="F184" s="335">
        <v>0.9</v>
      </c>
      <c r="G184" s="335">
        <v>38.72</v>
      </c>
      <c r="H184" s="334">
        <v>193.2</v>
      </c>
      <c r="I184" s="335">
        <v>291</v>
      </c>
    </row>
    <row r="185" ht="29.45" customHeight="1" spans="1:9">
      <c r="A185" s="293"/>
      <c r="B185" s="344"/>
      <c r="C185" s="337" t="s">
        <v>150</v>
      </c>
      <c r="D185" s="335">
        <v>100</v>
      </c>
      <c r="E185" s="364">
        <v>15.8</v>
      </c>
      <c r="F185" s="364">
        <v>16.42</v>
      </c>
      <c r="G185" s="334">
        <v>16.83</v>
      </c>
      <c r="H185" s="334">
        <v>278.75</v>
      </c>
      <c r="I185" s="335">
        <v>305</v>
      </c>
    </row>
    <row r="186" ht="17.25" customHeight="1" spans="1:9">
      <c r="A186" s="293"/>
      <c r="B186" s="344"/>
      <c r="C186" s="337" t="s">
        <v>54</v>
      </c>
      <c r="D186" s="332">
        <v>200</v>
      </c>
      <c r="E186" s="332">
        <v>1</v>
      </c>
      <c r="F186" s="332">
        <v>0.2</v>
      </c>
      <c r="G186" s="332">
        <v>0.2</v>
      </c>
      <c r="H186" s="343">
        <v>92</v>
      </c>
      <c r="I186" s="335">
        <v>518</v>
      </c>
    </row>
    <row r="187" ht="17.25" customHeight="1" spans="1:9">
      <c r="A187" s="293"/>
      <c r="B187" s="344"/>
      <c r="C187" s="337" t="s">
        <v>123</v>
      </c>
      <c r="D187" s="335">
        <v>60</v>
      </c>
      <c r="E187" s="334">
        <v>4.2</v>
      </c>
      <c r="F187" s="334">
        <v>0.66</v>
      </c>
      <c r="G187" s="334">
        <v>24.18</v>
      </c>
      <c r="H187" s="334">
        <v>115.8</v>
      </c>
      <c r="I187" s="332">
        <v>516</v>
      </c>
    </row>
    <row r="188" ht="17.25" customHeight="1" spans="1:10">
      <c r="A188" s="293"/>
      <c r="B188" s="339" t="s">
        <v>125</v>
      </c>
      <c r="C188" s="339"/>
      <c r="D188" s="340">
        <f>D182+D183+D184+D185+D186+D187</f>
        <v>910</v>
      </c>
      <c r="E188" s="340">
        <f t="shared" ref="E188:H188" si="30">E182+E183+E184+E185+E186+E187</f>
        <v>31.27</v>
      </c>
      <c r="F188" s="340">
        <f t="shared" si="30"/>
        <v>28.28</v>
      </c>
      <c r="G188" s="340">
        <f t="shared" si="30"/>
        <v>94.18</v>
      </c>
      <c r="H188" s="340">
        <f t="shared" si="30"/>
        <v>838.75</v>
      </c>
      <c r="I188" s="332"/>
      <c r="J188" s="355">
        <f>H188/H192</f>
        <v>0.629952307634534</v>
      </c>
    </row>
    <row r="189" customHeight="1" spans="1:9">
      <c r="A189" s="293"/>
      <c r="B189" s="341" t="s">
        <v>416</v>
      </c>
      <c r="C189" s="353" t="s">
        <v>424</v>
      </c>
      <c r="D189" s="332">
        <v>200</v>
      </c>
      <c r="E189" s="332">
        <v>3.16</v>
      </c>
      <c r="F189" s="332">
        <v>2.68</v>
      </c>
      <c r="G189" s="332">
        <v>15.94</v>
      </c>
      <c r="H189" s="332">
        <v>100.6</v>
      </c>
      <c r="I189" s="332">
        <v>379</v>
      </c>
    </row>
    <row r="190" ht="16.15" customHeight="1" spans="1:9">
      <c r="A190" s="293"/>
      <c r="B190" s="345"/>
      <c r="C190" s="332" t="s">
        <v>418</v>
      </c>
      <c r="D190" s="332">
        <v>65</v>
      </c>
      <c r="E190" s="332">
        <v>4.55</v>
      </c>
      <c r="F190" s="332">
        <v>13.65</v>
      </c>
      <c r="G190" s="332">
        <v>34.45</v>
      </c>
      <c r="H190" s="332">
        <v>279.5</v>
      </c>
      <c r="I190" s="332"/>
    </row>
    <row r="191" ht="17.25" customHeight="1" spans="1:10">
      <c r="A191" s="293"/>
      <c r="B191" s="339" t="s">
        <v>419</v>
      </c>
      <c r="C191" s="339"/>
      <c r="D191" s="339">
        <f>D189+D190</f>
        <v>265</v>
      </c>
      <c r="E191" s="339">
        <f t="shared" ref="E191:H191" si="31">E189+E190</f>
        <v>7.71</v>
      </c>
      <c r="F191" s="339">
        <f t="shared" si="31"/>
        <v>16.33</v>
      </c>
      <c r="G191" s="339">
        <f t="shared" si="31"/>
        <v>50.39</v>
      </c>
      <c r="H191" s="339">
        <f t="shared" si="31"/>
        <v>380.1</v>
      </c>
      <c r="I191" s="332"/>
      <c r="J191" s="355">
        <f>H191/H192</f>
        <v>0.285478238011191</v>
      </c>
    </row>
    <row r="192" ht="17.25" customHeight="1" spans="1:9">
      <c r="A192" s="293"/>
      <c r="B192" s="339" t="s">
        <v>126</v>
      </c>
      <c r="C192" s="339"/>
      <c r="D192" s="340">
        <f>D181+D188</f>
        <v>1360</v>
      </c>
      <c r="E192" s="340">
        <f>E181+E188</f>
        <v>39.99</v>
      </c>
      <c r="F192" s="340">
        <f>F181+F188</f>
        <v>46.81</v>
      </c>
      <c r="G192" s="340">
        <f>G181+G188</f>
        <v>166.65</v>
      </c>
      <c r="H192" s="340">
        <f>H181+H188</f>
        <v>1331.45</v>
      </c>
      <c r="I192" s="339"/>
    </row>
    <row r="193" spans="1:9">
      <c r="A193" s="293"/>
      <c r="B193" s="376" t="s">
        <v>450</v>
      </c>
      <c r="C193" s="377"/>
      <c r="D193" s="377"/>
      <c r="E193" s="377"/>
      <c r="F193" s="377"/>
      <c r="G193" s="377"/>
      <c r="H193" s="377"/>
      <c r="I193" s="402"/>
    </row>
    <row r="194" spans="1:9">
      <c r="A194" s="293"/>
      <c r="B194" s="328" t="s">
        <v>1</v>
      </c>
      <c r="C194" s="329"/>
      <c r="D194" s="329"/>
      <c r="E194" s="329"/>
      <c r="F194" s="329"/>
      <c r="G194" s="329"/>
      <c r="H194" s="329"/>
      <c r="I194" s="354"/>
    </row>
    <row r="195" ht="17.25" customHeight="1" spans="1:9">
      <c r="A195" s="293"/>
      <c r="B195" s="330" t="s">
        <v>2</v>
      </c>
      <c r="C195" s="331" t="s">
        <v>37</v>
      </c>
      <c r="D195" s="332">
        <v>200</v>
      </c>
      <c r="E195" s="332">
        <v>17.24</v>
      </c>
      <c r="F195" s="332">
        <v>26.76</v>
      </c>
      <c r="G195" s="332">
        <v>4.62</v>
      </c>
      <c r="H195" s="332">
        <v>326.16</v>
      </c>
      <c r="I195" s="332">
        <v>301</v>
      </c>
    </row>
    <row r="196" ht="17.25" customHeight="1" spans="1:9">
      <c r="A196" s="293"/>
      <c r="B196" s="333"/>
      <c r="C196" s="331" t="s">
        <v>51</v>
      </c>
      <c r="D196" s="332">
        <v>60</v>
      </c>
      <c r="E196" s="334">
        <v>4.56</v>
      </c>
      <c r="F196" s="334">
        <v>0.48</v>
      </c>
      <c r="G196" s="334">
        <v>29.52</v>
      </c>
      <c r="H196" s="334">
        <v>141</v>
      </c>
      <c r="I196" s="332">
        <v>108</v>
      </c>
    </row>
    <row r="197" ht="17.25" customHeight="1" spans="1:9">
      <c r="A197" s="293"/>
      <c r="B197" s="333"/>
      <c r="C197" s="331" t="s">
        <v>23</v>
      </c>
      <c r="D197" s="332">
        <v>200</v>
      </c>
      <c r="E197" s="335">
        <v>0.1</v>
      </c>
      <c r="F197" s="335">
        <v>0</v>
      </c>
      <c r="G197" s="335">
        <v>15.2</v>
      </c>
      <c r="H197" s="335">
        <v>61</v>
      </c>
      <c r="I197" s="332">
        <v>494</v>
      </c>
    </row>
    <row r="198" ht="17.25" customHeight="1" spans="1:9">
      <c r="A198" s="293"/>
      <c r="B198" s="336"/>
      <c r="C198" s="337" t="s">
        <v>414</v>
      </c>
      <c r="D198" s="335">
        <v>150</v>
      </c>
      <c r="E198" s="338">
        <v>0.99</v>
      </c>
      <c r="F198" s="338">
        <v>0.22</v>
      </c>
      <c r="G198" s="338">
        <v>8.91</v>
      </c>
      <c r="H198" s="338">
        <v>47.3</v>
      </c>
      <c r="I198" s="332"/>
    </row>
    <row r="199" ht="17.25" customHeight="1" spans="1:10">
      <c r="A199" s="293"/>
      <c r="B199" s="339" t="s">
        <v>119</v>
      </c>
      <c r="C199" s="339"/>
      <c r="D199" s="340">
        <f>D195+D196+D197+D198</f>
        <v>610</v>
      </c>
      <c r="E199" s="340">
        <f t="shared" ref="E199:H199" si="32">E195+E196+E197+E198</f>
        <v>22.89</v>
      </c>
      <c r="F199" s="340">
        <f t="shared" si="32"/>
        <v>27.46</v>
      </c>
      <c r="G199" s="340">
        <f t="shared" si="32"/>
        <v>58.25</v>
      </c>
      <c r="H199" s="340">
        <f t="shared" si="32"/>
        <v>575.46</v>
      </c>
      <c r="I199" s="339"/>
      <c r="J199" s="355">
        <f>H199/H210</f>
        <v>0.295765961164849</v>
      </c>
    </row>
    <row r="200" ht="17.25" customHeight="1" spans="1:9">
      <c r="A200" s="293"/>
      <c r="B200" s="341" t="s">
        <v>25</v>
      </c>
      <c r="C200" s="342" t="s">
        <v>120</v>
      </c>
      <c r="D200" s="332">
        <v>100</v>
      </c>
      <c r="E200" s="332">
        <v>0.9</v>
      </c>
      <c r="F200" s="332">
        <v>5.1</v>
      </c>
      <c r="G200" s="332">
        <v>3.6</v>
      </c>
      <c r="H200" s="343">
        <v>64</v>
      </c>
      <c r="I200" s="335">
        <v>31</v>
      </c>
    </row>
    <row r="201" ht="27.6" customHeight="1" spans="1:9">
      <c r="A201" s="293"/>
      <c r="B201" s="344"/>
      <c r="C201" s="337" t="s">
        <v>415</v>
      </c>
      <c r="D201" s="335">
        <v>250</v>
      </c>
      <c r="E201" s="335">
        <v>2.7</v>
      </c>
      <c r="F201" s="335">
        <v>2.85</v>
      </c>
      <c r="G201" s="335">
        <v>17.45</v>
      </c>
      <c r="H201" s="334">
        <v>118.25</v>
      </c>
      <c r="I201" s="335">
        <v>103</v>
      </c>
    </row>
    <row r="202" ht="17.25" customHeight="1" spans="1:9">
      <c r="A202" s="293"/>
      <c r="B202" s="344"/>
      <c r="C202" s="337" t="s">
        <v>49</v>
      </c>
      <c r="D202" s="335">
        <v>200</v>
      </c>
      <c r="E202" s="335">
        <v>11.4</v>
      </c>
      <c r="F202" s="335">
        <v>10.46</v>
      </c>
      <c r="G202" s="335">
        <v>49.44</v>
      </c>
      <c r="H202" s="335">
        <v>337.4</v>
      </c>
      <c r="I202" s="335">
        <v>237</v>
      </c>
    </row>
    <row r="203" ht="17.25" customHeight="1" spans="1:9">
      <c r="A203" s="293"/>
      <c r="B203" s="344"/>
      <c r="C203" s="337" t="s">
        <v>122</v>
      </c>
      <c r="D203" s="335">
        <v>100</v>
      </c>
      <c r="E203" s="335">
        <v>15.55</v>
      </c>
      <c r="F203" s="335">
        <v>11.55</v>
      </c>
      <c r="G203" s="335">
        <v>15.7</v>
      </c>
      <c r="H203" s="335">
        <v>228.75</v>
      </c>
      <c r="I203" s="335">
        <v>282</v>
      </c>
    </row>
    <row r="204" ht="17.25" customHeight="1" spans="1:9">
      <c r="A204" s="293"/>
      <c r="B204" s="344"/>
      <c r="C204" s="337" t="s">
        <v>54</v>
      </c>
      <c r="D204" s="332">
        <v>200</v>
      </c>
      <c r="E204" s="332">
        <v>1</v>
      </c>
      <c r="F204" s="332">
        <v>0.2</v>
      </c>
      <c r="G204" s="332">
        <v>0.2</v>
      </c>
      <c r="H204" s="343">
        <v>92</v>
      </c>
      <c r="I204" s="335">
        <v>518</v>
      </c>
    </row>
    <row r="205" ht="17.25" customHeight="1" spans="1:9">
      <c r="A205" s="293"/>
      <c r="B205" s="344"/>
      <c r="C205" s="337" t="s">
        <v>123</v>
      </c>
      <c r="D205" s="335">
        <v>60</v>
      </c>
      <c r="E205" s="334">
        <v>4.2</v>
      </c>
      <c r="F205" s="334">
        <v>0.66</v>
      </c>
      <c r="G205" s="334">
        <v>24.18</v>
      </c>
      <c r="H205" s="334">
        <v>115.8</v>
      </c>
      <c r="I205" s="332">
        <v>516</v>
      </c>
    </row>
    <row r="206" ht="17.25" customHeight="1" spans="1:10">
      <c r="A206" s="293"/>
      <c r="B206" s="339" t="s">
        <v>125</v>
      </c>
      <c r="C206" s="339"/>
      <c r="D206" s="340">
        <f>D200+D201+D202+D203+D204+D205</f>
        <v>910</v>
      </c>
      <c r="E206" s="340">
        <f t="shared" ref="E206:H206" si="33">E200+E201+E202+E203+E204+E205</f>
        <v>35.75</v>
      </c>
      <c r="F206" s="340">
        <f t="shared" si="33"/>
        <v>30.82</v>
      </c>
      <c r="G206" s="340">
        <f t="shared" si="33"/>
        <v>110.57</v>
      </c>
      <c r="H206" s="340">
        <f t="shared" si="33"/>
        <v>956.2</v>
      </c>
      <c r="I206" s="343"/>
      <c r="J206" s="355">
        <f>H206/H210</f>
        <v>0.49145277181008</v>
      </c>
    </row>
    <row r="207" ht="17.25" customHeight="1" spans="1:9">
      <c r="A207" s="293"/>
      <c r="B207" s="341" t="s">
        <v>416</v>
      </c>
      <c r="C207" s="332" t="s">
        <v>417</v>
      </c>
      <c r="D207" s="332">
        <v>200</v>
      </c>
      <c r="E207" s="332">
        <v>5.7</v>
      </c>
      <c r="F207" s="332">
        <v>6.3</v>
      </c>
      <c r="G207" s="332">
        <v>7.8</v>
      </c>
      <c r="H207" s="332">
        <v>114</v>
      </c>
      <c r="I207" s="332">
        <v>280</v>
      </c>
    </row>
    <row r="208" ht="17.25" customHeight="1" spans="1:9">
      <c r="A208" s="293"/>
      <c r="B208" s="345"/>
      <c r="C208" s="332" t="s">
        <v>442</v>
      </c>
      <c r="D208" s="332">
        <v>100</v>
      </c>
      <c r="E208" s="332">
        <v>7</v>
      </c>
      <c r="F208" s="332">
        <v>5</v>
      </c>
      <c r="G208" s="332">
        <v>58</v>
      </c>
      <c r="H208" s="332">
        <v>300</v>
      </c>
      <c r="I208" s="332"/>
    </row>
    <row r="209" ht="17.25" customHeight="1" spans="1:10">
      <c r="A209" s="293"/>
      <c r="B209" s="339" t="s">
        <v>419</v>
      </c>
      <c r="C209" s="339"/>
      <c r="D209" s="339">
        <f>D207+D208</f>
        <v>300</v>
      </c>
      <c r="E209" s="339">
        <f t="shared" ref="E209:H209" si="34">E207+E208</f>
        <v>12.7</v>
      </c>
      <c r="F209" s="339">
        <f t="shared" si="34"/>
        <v>11.3</v>
      </c>
      <c r="G209" s="339">
        <f t="shared" si="34"/>
        <v>65.8</v>
      </c>
      <c r="H209" s="339">
        <f t="shared" si="34"/>
        <v>414</v>
      </c>
      <c r="I209" s="332"/>
      <c r="J209" s="355">
        <f>H209/H210</f>
        <v>0.212781267025071</v>
      </c>
    </row>
    <row r="210" ht="17.25" customHeight="1" spans="1:9">
      <c r="A210" s="293"/>
      <c r="B210" s="339" t="s">
        <v>126</v>
      </c>
      <c r="C210" s="339"/>
      <c r="D210" s="340">
        <f>D199+D206+D209</f>
        <v>1820</v>
      </c>
      <c r="E210" s="340">
        <f t="shared" ref="E210:H210" si="35">E199+E206+E209</f>
        <v>71.34</v>
      </c>
      <c r="F210" s="340">
        <f t="shared" si="35"/>
        <v>69.58</v>
      </c>
      <c r="G210" s="340">
        <f t="shared" si="35"/>
        <v>234.62</v>
      </c>
      <c r="H210" s="340">
        <f t="shared" si="35"/>
        <v>1945.66</v>
      </c>
      <c r="I210" s="340"/>
    </row>
    <row r="211" ht="17.25" customHeight="1" spans="1:9">
      <c r="A211" s="293"/>
      <c r="B211" s="328" t="s">
        <v>36</v>
      </c>
      <c r="C211" s="329"/>
      <c r="D211" s="329"/>
      <c r="E211" s="329"/>
      <c r="F211" s="329"/>
      <c r="G211" s="329"/>
      <c r="H211" s="329"/>
      <c r="I211" s="354"/>
    </row>
    <row r="212" ht="17.25" customHeight="1" spans="1:9">
      <c r="A212" s="293"/>
      <c r="B212" s="346" t="s">
        <v>2</v>
      </c>
      <c r="C212" s="331" t="s">
        <v>145</v>
      </c>
      <c r="D212" s="332" t="s">
        <v>420</v>
      </c>
      <c r="E212" s="332">
        <v>32</v>
      </c>
      <c r="F212" s="332">
        <v>33.6</v>
      </c>
      <c r="G212" s="332">
        <v>31.86</v>
      </c>
      <c r="H212" s="332">
        <v>566.66</v>
      </c>
      <c r="I212" s="332">
        <v>313</v>
      </c>
    </row>
    <row r="213" ht="17.25" customHeight="1" spans="1:9">
      <c r="A213" s="293"/>
      <c r="B213" s="347"/>
      <c r="C213" s="331" t="s">
        <v>129</v>
      </c>
      <c r="D213" s="332">
        <v>50</v>
      </c>
      <c r="E213" s="332">
        <v>3</v>
      </c>
      <c r="F213" s="332">
        <v>10.75</v>
      </c>
      <c r="G213" s="332">
        <v>18.25</v>
      </c>
      <c r="H213" s="332">
        <v>182.5</v>
      </c>
      <c r="I213" s="332">
        <v>1</v>
      </c>
    </row>
    <row r="214" ht="17.25" customHeight="1" spans="1:9">
      <c r="A214" s="293"/>
      <c r="B214" s="347"/>
      <c r="C214" s="348" t="s">
        <v>45</v>
      </c>
      <c r="D214" s="349">
        <v>200</v>
      </c>
      <c r="E214" s="348">
        <v>3.6</v>
      </c>
      <c r="F214" s="348">
        <v>3.3</v>
      </c>
      <c r="G214" s="348">
        <v>25</v>
      </c>
      <c r="H214" s="350">
        <v>144</v>
      </c>
      <c r="I214" s="332">
        <v>496</v>
      </c>
    </row>
    <row r="215" ht="17.25" hidden="1" customHeight="1" spans="1:9">
      <c r="A215" s="293"/>
      <c r="B215" s="351"/>
      <c r="C215" s="337" t="s">
        <v>282</v>
      </c>
      <c r="D215" s="335">
        <v>143</v>
      </c>
      <c r="E215" s="338">
        <v>1.5</v>
      </c>
      <c r="F215" s="338">
        <v>0.5</v>
      </c>
      <c r="G215" s="338">
        <v>21</v>
      </c>
      <c r="H215" s="338">
        <v>96</v>
      </c>
      <c r="I215" s="332">
        <v>112</v>
      </c>
    </row>
    <row r="216" ht="17.25" customHeight="1" spans="1:10">
      <c r="A216" s="293"/>
      <c r="B216" s="339" t="s">
        <v>119</v>
      </c>
      <c r="C216" s="339"/>
      <c r="D216" s="340">
        <f>226+D213+D214</f>
        <v>476</v>
      </c>
      <c r="E216" s="339">
        <f>E212+E213+E214</f>
        <v>38.6</v>
      </c>
      <c r="F216" s="339">
        <f t="shared" ref="F216:H216" si="36">F212+F213+F214</f>
        <v>47.65</v>
      </c>
      <c r="G216" s="339">
        <f t="shared" si="36"/>
        <v>75.11</v>
      </c>
      <c r="H216" s="339">
        <f t="shared" si="36"/>
        <v>893.16</v>
      </c>
      <c r="I216" s="332"/>
      <c r="J216" s="355">
        <f>H216/H226</f>
        <v>0.448837653396585</v>
      </c>
    </row>
    <row r="217" ht="17.25" customHeight="1" spans="1:9">
      <c r="A217" s="293"/>
      <c r="B217" s="341" t="s">
        <v>25</v>
      </c>
      <c r="C217" s="352" t="s">
        <v>421</v>
      </c>
      <c r="D217" s="335">
        <v>100</v>
      </c>
      <c r="E217" s="335">
        <v>1.1</v>
      </c>
      <c r="F217" s="335">
        <v>0.2</v>
      </c>
      <c r="G217" s="335">
        <v>3.8</v>
      </c>
      <c r="H217" s="334">
        <v>22</v>
      </c>
      <c r="I217" s="335">
        <v>71</v>
      </c>
    </row>
    <row r="218" ht="17.25" customHeight="1" spans="1:9">
      <c r="A218" s="293"/>
      <c r="B218" s="344"/>
      <c r="C218" s="337" t="s">
        <v>131</v>
      </c>
      <c r="D218" s="335">
        <v>250</v>
      </c>
      <c r="E218" s="335">
        <v>1.75</v>
      </c>
      <c r="F218" s="335">
        <v>4.98</v>
      </c>
      <c r="G218" s="335">
        <v>7.78</v>
      </c>
      <c r="H218" s="335">
        <v>83</v>
      </c>
      <c r="I218" s="335">
        <v>142</v>
      </c>
    </row>
    <row r="219" ht="17.25" customHeight="1" spans="1:9">
      <c r="A219" s="293"/>
      <c r="B219" s="344"/>
      <c r="C219" s="337" t="s">
        <v>422</v>
      </c>
      <c r="D219" s="332">
        <v>200</v>
      </c>
      <c r="E219" s="332">
        <v>19</v>
      </c>
      <c r="F219" s="332">
        <v>23.78</v>
      </c>
      <c r="G219" s="332">
        <v>31.56</v>
      </c>
      <c r="H219" s="343">
        <v>418.88</v>
      </c>
      <c r="I219" s="335">
        <v>131</v>
      </c>
    </row>
    <row r="220" ht="25.15" customHeight="1" spans="1:9">
      <c r="A220" s="293"/>
      <c r="B220" s="344"/>
      <c r="C220" s="353" t="s">
        <v>423</v>
      </c>
      <c r="D220" s="332">
        <v>200</v>
      </c>
      <c r="E220" s="332">
        <v>0.2</v>
      </c>
      <c r="F220" s="332">
        <v>0</v>
      </c>
      <c r="G220" s="332">
        <v>19.8</v>
      </c>
      <c r="H220" s="332">
        <v>77</v>
      </c>
      <c r="I220" s="332">
        <v>296</v>
      </c>
    </row>
    <row r="221" ht="17.25" customHeight="1" spans="1:9">
      <c r="A221" s="293"/>
      <c r="B221" s="344"/>
      <c r="C221" s="337" t="s">
        <v>123</v>
      </c>
      <c r="D221" s="335">
        <v>60</v>
      </c>
      <c r="E221" s="334">
        <v>4.2</v>
      </c>
      <c r="F221" s="334">
        <v>0.66</v>
      </c>
      <c r="G221" s="334">
        <v>24.18</v>
      </c>
      <c r="H221" s="334">
        <v>115.8</v>
      </c>
      <c r="I221" s="332">
        <v>516</v>
      </c>
    </row>
    <row r="222" ht="17.25" customHeight="1" spans="1:11">
      <c r="A222" s="293"/>
      <c r="B222" s="339" t="s">
        <v>125</v>
      </c>
      <c r="C222" s="339"/>
      <c r="D222" s="340">
        <f>D217+D218+D219+D220+D221</f>
        <v>810</v>
      </c>
      <c r="E222" s="340">
        <f t="shared" ref="E222:H222" si="37">E217+E218+E219+E220+E221</f>
        <v>26.25</v>
      </c>
      <c r="F222" s="340">
        <f t="shared" si="37"/>
        <v>29.62</v>
      </c>
      <c r="G222" s="340">
        <f t="shared" si="37"/>
        <v>87.12</v>
      </c>
      <c r="H222" s="340">
        <f t="shared" si="37"/>
        <v>716.68</v>
      </c>
      <c r="I222" s="332">
        <v>516</v>
      </c>
      <c r="J222" s="356">
        <f>H222/H226</f>
        <v>0.360151562358664</v>
      </c>
      <c r="K222">
        <v>4</v>
      </c>
    </row>
    <row r="223" ht="17.25" customHeight="1" spans="1:9">
      <c r="A223" s="293"/>
      <c r="B223" s="341" t="s">
        <v>416</v>
      </c>
      <c r="C223" s="353" t="s">
        <v>424</v>
      </c>
      <c r="D223" s="332">
        <v>200</v>
      </c>
      <c r="E223" s="332">
        <v>3.16</v>
      </c>
      <c r="F223" s="332">
        <v>2.68</v>
      </c>
      <c r="G223" s="332">
        <v>15.94</v>
      </c>
      <c r="H223" s="332">
        <v>100.6</v>
      </c>
      <c r="I223" s="332">
        <v>379</v>
      </c>
    </row>
    <row r="224" ht="17.25" customHeight="1" spans="1:9">
      <c r="A224" s="293"/>
      <c r="B224" s="345"/>
      <c r="C224" s="332" t="s">
        <v>418</v>
      </c>
      <c r="D224" s="332">
        <v>65</v>
      </c>
      <c r="E224" s="332">
        <v>4.55</v>
      </c>
      <c r="F224" s="332">
        <v>13.65</v>
      </c>
      <c r="G224" s="332">
        <v>34.45</v>
      </c>
      <c r="H224" s="332">
        <v>279.5</v>
      </c>
      <c r="I224" s="332"/>
    </row>
    <row r="225" ht="17.25" customHeight="1" spans="1:11">
      <c r="A225" s="293"/>
      <c r="B225" s="339" t="s">
        <v>419</v>
      </c>
      <c r="C225" s="339"/>
      <c r="D225" s="339">
        <f>D223+D224</f>
        <v>265</v>
      </c>
      <c r="E225" s="339">
        <f t="shared" ref="E225:H225" si="38">E223+E224</f>
        <v>7.71</v>
      </c>
      <c r="F225" s="339">
        <f t="shared" si="38"/>
        <v>16.33</v>
      </c>
      <c r="G225" s="339">
        <f t="shared" si="38"/>
        <v>50.39</v>
      </c>
      <c r="H225" s="339">
        <f t="shared" si="38"/>
        <v>380.1</v>
      </c>
      <c r="I225" s="332"/>
      <c r="J225" s="356">
        <f>H225/H226</f>
        <v>0.191010784244751</v>
      </c>
      <c r="K225">
        <v>1</v>
      </c>
    </row>
    <row r="226" ht="17.25" customHeight="1" spans="1:9">
      <c r="A226" s="293"/>
      <c r="B226" s="339" t="s">
        <v>126</v>
      </c>
      <c r="C226" s="339"/>
      <c r="D226" s="340">
        <f>D216+D222+D225</f>
        <v>1551</v>
      </c>
      <c r="E226" s="340">
        <f t="shared" ref="E226:H226" si="39">E216+E222+E225</f>
        <v>72.56</v>
      </c>
      <c r="F226" s="340">
        <f t="shared" si="39"/>
        <v>93.6</v>
      </c>
      <c r="G226" s="340">
        <f t="shared" si="39"/>
        <v>212.62</v>
      </c>
      <c r="H226" s="340">
        <f t="shared" si="39"/>
        <v>1989.94</v>
      </c>
      <c r="I226" s="339"/>
    </row>
    <row r="227" ht="17.25" customHeight="1" spans="1:9">
      <c r="A227" s="293"/>
      <c r="B227" s="328" t="s">
        <v>47</v>
      </c>
      <c r="C227" s="329"/>
      <c r="D227" s="329"/>
      <c r="E227" s="329"/>
      <c r="F227" s="329"/>
      <c r="G227" s="329"/>
      <c r="H227" s="329"/>
      <c r="I227" s="354"/>
    </row>
    <row r="228" ht="28.15" customHeight="1" spans="1:9">
      <c r="A228" s="293"/>
      <c r="B228" s="341" t="s">
        <v>2</v>
      </c>
      <c r="C228" s="337" t="s">
        <v>426</v>
      </c>
      <c r="D228" s="335">
        <v>200</v>
      </c>
      <c r="E228" s="335">
        <v>5.7</v>
      </c>
      <c r="F228" s="335">
        <v>5.26</v>
      </c>
      <c r="G228" s="335">
        <v>18.98</v>
      </c>
      <c r="H228" s="335">
        <v>146</v>
      </c>
      <c r="I228" s="332">
        <v>165</v>
      </c>
    </row>
    <row r="229" ht="15.6" customHeight="1" spans="1:9">
      <c r="A229" s="293"/>
      <c r="B229" s="344"/>
      <c r="C229" s="331" t="s">
        <v>22</v>
      </c>
      <c r="D229" s="332">
        <v>50</v>
      </c>
      <c r="E229" s="332">
        <v>6.25</v>
      </c>
      <c r="F229" s="332">
        <v>3.75</v>
      </c>
      <c r="G229" s="332">
        <v>18.13</v>
      </c>
      <c r="H229" s="332">
        <v>133.75</v>
      </c>
      <c r="I229" s="332">
        <v>3</v>
      </c>
    </row>
    <row r="230" ht="15.75" customHeight="1" spans="1:9">
      <c r="A230" s="293"/>
      <c r="B230" s="344"/>
      <c r="C230" s="332" t="s">
        <v>427</v>
      </c>
      <c r="D230" s="335">
        <v>200</v>
      </c>
      <c r="E230" s="335">
        <v>0.1</v>
      </c>
      <c r="F230" s="335">
        <v>0.04</v>
      </c>
      <c r="G230" s="335">
        <v>9.9</v>
      </c>
      <c r="H230" s="334">
        <v>35</v>
      </c>
      <c r="I230" s="332">
        <v>268</v>
      </c>
    </row>
    <row r="231" ht="15.75" customHeight="1" spans="1:9">
      <c r="A231" s="293"/>
      <c r="B231" s="345"/>
      <c r="C231" s="337" t="s">
        <v>282</v>
      </c>
      <c r="D231" s="335">
        <v>150</v>
      </c>
      <c r="E231" s="338">
        <v>1.65</v>
      </c>
      <c r="F231" s="338">
        <v>0.55</v>
      </c>
      <c r="G231" s="338">
        <v>23.1</v>
      </c>
      <c r="H231" s="338">
        <v>105.6</v>
      </c>
      <c r="I231" s="332"/>
    </row>
    <row r="232" ht="17.25" customHeight="1" spans="1:10">
      <c r="A232" s="293"/>
      <c r="B232" s="339" t="s">
        <v>119</v>
      </c>
      <c r="C232" s="339"/>
      <c r="D232" s="340">
        <f>D228+D229+D230+D231</f>
        <v>600</v>
      </c>
      <c r="E232" s="340">
        <f t="shared" ref="E232:H232" si="40">E228+E229+E230+E231</f>
        <v>13.7</v>
      </c>
      <c r="F232" s="340">
        <f t="shared" si="40"/>
        <v>9.6</v>
      </c>
      <c r="G232" s="340">
        <f t="shared" si="40"/>
        <v>70.11</v>
      </c>
      <c r="H232" s="340">
        <f t="shared" si="40"/>
        <v>420.35</v>
      </c>
      <c r="I232" s="332"/>
      <c r="J232" s="355">
        <f>H232/H243</f>
        <v>0.330243155124327</v>
      </c>
    </row>
    <row r="233" ht="17.25" customHeight="1" spans="1:9">
      <c r="A233" s="293"/>
      <c r="B233" s="341" t="s">
        <v>25</v>
      </c>
      <c r="C233" s="342" t="s">
        <v>428</v>
      </c>
      <c r="D233" s="332">
        <v>100</v>
      </c>
      <c r="E233" s="332">
        <v>0.7</v>
      </c>
      <c r="F233" s="332">
        <v>0.1</v>
      </c>
      <c r="G233" s="332">
        <v>1.9</v>
      </c>
      <c r="H233" s="343">
        <v>12</v>
      </c>
      <c r="I233" s="335">
        <v>71</v>
      </c>
    </row>
    <row r="234" ht="28.15" customHeight="1" spans="1:9">
      <c r="A234" s="293"/>
      <c r="B234" s="344"/>
      <c r="C234" s="337" t="s">
        <v>429</v>
      </c>
      <c r="D234" s="335">
        <v>250</v>
      </c>
      <c r="E234" s="334">
        <v>2.68</v>
      </c>
      <c r="F234" s="334">
        <v>2.5</v>
      </c>
      <c r="G234" s="334">
        <v>19.33</v>
      </c>
      <c r="H234" s="334">
        <v>112.5</v>
      </c>
      <c r="I234" s="335">
        <v>61</v>
      </c>
    </row>
    <row r="235" ht="17.25" customHeight="1" spans="1:9">
      <c r="A235" s="293"/>
      <c r="B235" s="344"/>
      <c r="C235" s="337" t="s">
        <v>136</v>
      </c>
      <c r="D235" s="335">
        <v>200</v>
      </c>
      <c r="E235" s="335">
        <v>7.54</v>
      </c>
      <c r="F235" s="335">
        <v>0.9</v>
      </c>
      <c r="G235" s="335">
        <v>38.72</v>
      </c>
      <c r="H235" s="334">
        <v>193.2</v>
      </c>
      <c r="I235" s="335">
        <v>291</v>
      </c>
    </row>
    <row r="236" ht="17.25" customHeight="1" spans="1:9">
      <c r="A236" s="293"/>
      <c r="B236" s="344"/>
      <c r="C236" s="337" t="s">
        <v>430</v>
      </c>
      <c r="D236" s="335">
        <v>100</v>
      </c>
      <c r="E236" s="335">
        <v>10.64</v>
      </c>
      <c r="F236" s="335">
        <v>28.19</v>
      </c>
      <c r="G236" s="335">
        <v>2.89</v>
      </c>
      <c r="H236" s="334">
        <v>309</v>
      </c>
      <c r="I236" s="335">
        <v>260</v>
      </c>
    </row>
    <row r="237" ht="15.6" customHeight="1" spans="1:9">
      <c r="A237" s="293"/>
      <c r="B237" s="344"/>
      <c r="C237" s="353" t="s">
        <v>431</v>
      </c>
      <c r="D237" s="332">
        <v>200</v>
      </c>
      <c r="E237" s="332">
        <v>0.5</v>
      </c>
      <c r="F237" s="332">
        <v>0</v>
      </c>
      <c r="G237" s="332">
        <v>27</v>
      </c>
      <c r="H237" s="332">
        <v>110</v>
      </c>
      <c r="I237" s="332">
        <v>508</v>
      </c>
    </row>
    <row r="238" ht="17.25" customHeight="1" spans="1:9">
      <c r="A238" s="293"/>
      <c r="B238" s="344"/>
      <c r="C238" s="337" t="s">
        <v>123</v>
      </c>
      <c r="D238" s="335">
        <v>60</v>
      </c>
      <c r="E238" s="334">
        <v>4.2</v>
      </c>
      <c r="F238" s="334">
        <v>0.66</v>
      </c>
      <c r="G238" s="334">
        <v>24.18</v>
      </c>
      <c r="H238" s="334">
        <v>115.8</v>
      </c>
      <c r="I238" s="332">
        <v>516</v>
      </c>
    </row>
    <row r="239" ht="17.25" customHeight="1" spans="1:10">
      <c r="A239" s="293"/>
      <c r="B239" s="339" t="s">
        <v>125</v>
      </c>
      <c r="C239" s="339"/>
      <c r="D239" s="340">
        <f>D233+D234+D235+D236+D237+D238</f>
        <v>910</v>
      </c>
      <c r="E239" s="340">
        <f t="shared" ref="E239:H239" si="41">E233+E234+E235+E236+E237+E238</f>
        <v>26.26</v>
      </c>
      <c r="F239" s="340">
        <f t="shared" si="41"/>
        <v>32.35</v>
      </c>
      <c r="G239" s="340">
        <f t="shared" si="41"/>
        <v>114.02</v>
      </c>
      <c r="H239" s="340">
        <f t="shared" si="41"/>
        <v>852.5</v>
      </c>
      <c r="I239" s="332"/>
      <c r="J239" s="355">
        <f>H239/H243</f>
        <v>0.669756844875673</v>
      </c>
    </row>
    <row r="240" ht="17.45" customHeight="1" spans="1:9">
      <c r="A240" s="293"/>
      <c r="B240" s="341" t="s">
        <v>416</v>
      </c>
      <c r="C240" s="332" t="s">
        <v>417</v>
      </c>
      <c r="D240" s="332">
        <v>200</v>
      </c>
      <c r="E240" s="332">
        <v>5.7</v>
      </c>
      <c r="F240" s="332">
        <v>6.3</v>
      </c>
      <c r="G240" s="332">
        <v>7.8</v>
      </c>
      <c r="H240" s="332">
        <v>114</v>
      </c>
      <c r="I240" s="332">
        <v>280</v>
      </c>
    </row>
    <row r="241" ht="17.45" customHeight="1" spans="1:9">
      <c r="A241" s="293"/>
      <c r="B241" s="345"/>
      <c r="C241" s="332" t="s">
        <v>443</v>
      </c>
      <c r="D241" s="332">
        <v>70</v>
      </c>
      <c r="E241" s="332">
        <v>5.6</v>
      </c>
      <c r="F241" s="332">
        <v>7.28</v>
      </c>
      <c r="G241" s="332">
        <v>46.2</v>
      </c>
      <c r="H241" s="332">
        <v>273.7</v>
      </c>
      <c r="I241" s="332"/>
    </row>
    <row r="242" ht="17.45" customHeight="1" spans="1:10">
      <c r="A242" s="293"/>
      <c r="B242" s="339" t="s">
        <v>419</v>
      </c>
      <c r="C242" s="339"/>
      <c r="D242" s="339">
        <f>D240+D241</f>
        <v>270</v>
      </c>
      <c r="E242" s="339">
        <f t="shared" ref="E242:H242" si="42">E240+E241</f>
        <v>11.3</v>
      </c>
      <c r="F242" s="339">
        <f t="shared" si="42"/>
        <v>13.58</v>
      </c>
      <c r="G242" s="339">
        <f t="shared" si="42"/>
        <v>54</v>
      </c>
      <c r="H242" s="339">
        <f t="shared" si="42"/>
        <v>387.7</v>
      </c>
      <c r="I242" s="332"/>
      <c r="J242" s="355">
        <f>H242/H243</f>
        <v>0.304592057194485</v>
      </c>
    </row>
    <row r="243" ht="17.25" customHeight="1" spans="1:9">
      <c r="A243" s="293"/>
      <c r="B243" s="339" t="s">
        <v>126</v>
      </c>
      <c r="C243" s="339"/>
      <c r="D243" s="340">
        <f>D232+D239</f>
        <v>1510</v>
      </c>
      <c r="E243" s="340">
        <f>E232+E239</f>
        <v>39.96</v>
      </c>
      <c r="F243" s="340">
        <f>F232+F239</f>
        <v>41.95</v>
      </c>
      <c r="G243" s="340">
        <f>G232+G239</f>
        <v>184.13</v>
      </c>
      <c r="H243" s="340">
        <f>H232+H239</f>
        <v>1272.85</v>
      </c>
      <c r="I243" s="339"/>
    </row>
    <row r="244" ht="17.25" customHeight="1" spans="1:9">
      <c r="A244" s="293"/>
      <c r="B244" s="328" t="s">
        <v>56</v>
      </c>
      <c r="C244" s="329"/>
      <c r="D244" s="329"/>
      <c r="E244" s="329"/>
      <c r="F244" s="329"/>
      <c r="G244" s="329"/>
      <c r="H244" s="329"/>
      <c r="I244" s="354"/>
    </row>
    <row r="245" ht="17.25" customHeight="1" spans="1:9">
      <c r="A245" s="293"/>
      <c r="B245" s="357" t="s">
        <v>2</v>
      </c>
      <c r="C245" s="352" t="s">
        <v>139</v>
      </c>
      <c r="D245" s="335">
        <v>200</v>
      </c>
      <c r="E245" s="343">
        <v>6.2</v>
      </c>
      <c r="F245" s="343">
        <v>7.46</v>
      </c>
      <c r="G245" s="343">
        <v>30.86</v>
      </c>
      <c r="H245" s="343">
        <v>215.4</v>
      </c>
      <c r="I245" s="332">
        <v>262</v>
      </c>
    </row>
    <row r="246" ht="17.25" customHeight="1" spans="1:9">
      <c r="A246" s="293"/>
      <c r="B246" s="358"/>
      <c r="C246" s="331" t="s">
        <v>129</v>
      </c>
      <c r="D246" s="332">
        <v>50</v>
      </c>
      <c r="E246" s="332">
        <v>3</v>
      </c>
      <c r="F246" s="332">
        <v>10.75</v>
      </c>
      <c r="G246" s="332">
        <v>18.25</v>
      </c>
      <c r="H246" s="332">
        <v>182.5</v>
      </c>
      <c r="I246" s="332">
        <v>1</v>
      </c>
    </row>
    <row r="247" ht="17.25" customHeight="1" spans="1:9">
      <c r="A247" s="293"/>
      <c r="B247" s="358"/>
      <c r="C247" s="331" t="s">
        <v>23</v>
      </c>
      <c r="D247" s="332">
        <v>200</v>
      </c>
      <c r="E247" s="335">
        <v>0.1</v>
      </c>
      <c r="F247" s="335">
        <v>0</v>
      </c>
      <c r="G247" s="335">
        <v>15.2</v>
      </c>
      <c r="H247" s="335">
        <v>61</v>
      </c>
      <c r="I247" s="332">
        <v>494</v>
      </c>
    </row>
    <row r="248" ht="17.25" hidden="1" customHeight="1" spans="1:9">
      <c r="A248" s="293"/>
      <c r="B248" s="359"/>
      <c r="C248" s="337" t="s">
        <v>282</v>
      </c>
      <c r="D248" s="335">
        <v>150</v>
      </c>
      <c r="E248" s="338">
        <v>1.5</v>
      </c>
      <c r="F248" s="338">
        <v>0.5</v>
      </c>
      <c r="G248" s="338">
        <v>21</v>
      </c>
      <c r="H248" s="338">
        <v>96</v>
      </c>
      <c r="I248" s="332">
        <v>112</v>
      </c>
    </row>
    <row r="249" ht="17.25" customHeight="1" spans="1:10">
      <c r="A249" s="293"/>
      <c r="B249" s="339" t="s">
        <v>119</v>
      </c>
      <c r="C249" s="339"/>
      <c r="D249" s="340">
        <f>D245+D246+D247</f>
        <v>450</v>
      </c>
      <c r="E249" s="340">
        <f t="shared" ref="E249:H249" si="43">E245+E246+E247</f>
        <v>9.3</v>
      </c>
      <c r="F249" s="340">
        <f t="shared" si="43"/>
        <v>18.21</v>
      </c>
      <c r="G249" s="340">
        <f t="shared" si="43"/>
        <v>64.31</v>
      </c>
      <c r="H249" s="340">
        <f t="shared" si="43"/>
        <v>458.9</v>
      </c>
      <c r="I249" s="332"/>
      <c r="J249" s="355">
        <f>H249/H260</f>
        <v>0.390237680173477</v>
      </c>
    </row>
    <row r="250" ht="17.25" customHeight="1" spans="1:9">
      <c r="A250" s="293"/>
      <c r="B250" s="360" t="s">
        <v>25</v>
      </c>
      <c r="C250" s="342" t="s">
        <v>120</v>
      </c>
      <c r="D250" s="332">
        <v>100</v>
      </c>
      <c r="E250" s="332">
        <v>0.9</v>
      </c>
      <c r="F250" s="332">
        <v>5.1</v>
      </c>
      <c r="G250" s="332">
        <v>3.6</v>
      </c>
      <c r="H250" s="343">
        <v>64</v>
      </c>
      <c r="I250" s="335">
        <v>31</v>
      </c>
    </row>
    <row r="251" ht="25.5" customHeight="1" spans="1:9">
      <c r="A251" s="293"/>
      <c r="B251" s="361"/>
      <c r="C251" s="337" t="s">
        <v>415</v>
      </c>
      <c r="D251" s="335">
        <v>250</v>
      </c>
      <c r="E251" s="335">
        <v>2.7</v>
      </c>
      <c r="F251" s="335">
        <v>2.85</v>
      </c>
      <c r="G251" s="335">
        <v>17.45</v>
      </c>
      <c r="H251" s="334">
        <v>118.25</v>
      </c>
      <c r="I251" s="335">
        <v>103</v>
      </c>
    </row>
    <row r="252" ht="17.25" customHeight="1" spans="1:9">
      <c r="A252" s="293"/>
      <c r="B252" s="361"/>
      <c r="C252" s="337" t="s">
        <v>28</v>
      </c>
      <c r="D252" s="335">
        <v>200</v>
      </c>
      <c r="E252" s="335">
        <v>4.2</v>
      </c>
      <c r="F252" s="335">
        <v>8.8</v>
      </c>
      <c r="G252" s="335">
        <v>21.8</v>
      </c>
      <c r="H252" s="335">
        <v>184</v>
      </c>
      <c r="I252" s="335">
        <v>429</v>
      </c>
    </row>
    <row r="253" ht="22.15" customHeight="1" spans="1:9">
      <c r="A253" s="293"/>
      <c r="B253" s="361"/>
      <c r="C253" s="337" t="s">
        <v>432</v>
      </c>
      <c r="D253" s="335">
        <v>140</v>
      </c>
      <c r="E253" s="335">
        <v>13.3</v>
      </c>
      <c r="F253" s="335">
        <v>7.2</v>
      </c>
      <c r="G253" s="335">
        <v>6.3</v>
      </c>
      <c r="H253" s="335">
        <v>143</v>
      </c>
      <c r="I253" s="335">
        <v>78</v>
      </c>
    </row>
    <row r="254" ht="17.25" customHeight="1" spans="1:9">
      <c r="A254" s="293"/>
      <c r="B254" s="361"/>
      <c r="C254" s="337" t="s">
        <v>54</v>
      </c>
      <c r="D254" s="332">
        <v>200</v>
      </c>
      <c r="E254" s="332">
        <v>1</v>
      </c>
      <c r="F254" s="332">
        <v>0.2</v>
      </c>
      <c r="G254" s="332">
        <v>0.2</v>
      </c>
      <c r="H254" s="343">
        <v>92</v>
      </c>
      <c r="I254" s="335">
        <v>518</v>
      </c>
    </row>
    <row r="255" ht="17.25" customHeight="1" spans="1:9">
      <c r="A255" s="293"/>
      <c r="B255" s="361"/>
      <c r="C255" s="337" t="s">
        <v>123</v>
      </c>
      <c r="D255" s="335">
        <v>60</v>
      </c>
      <c r="E255" s="334">
        <v>4.2</v>
      </c>
      <c r="F255" s="334">
        <v>0.66</v>
      </c>
      <c r="G255" s="334">
        <v>24.18</v>
      </c>
      <c r="H255" s="334">
        <v>115.8</v>
      </c>
      <c r="I255" s="332">
        <v>516</v>
      </c>
    </row>
    <row r="256" ht="15.6" customHeight="1" spans="1:10">
      <c r="A256" s="293"/>
      <c r="B256" s="339" t="s">
        <v>125</v>
      </c>
      <c r="C256" s="339"/>
      <c r="D256" s="340">
        <f>D250+D251+D252+D253+D254+D255</f>
        <v>950</v>
      </c>
      <c r="E256" s="340">
        <f t="shared" ref="E256:H256" si="44">E250+E251+E252+E253+E254+E255</f>
        <v>26.3</v>
      </c>
      <c r="F256" s="340">
        <f t="shared" si="44"/>
        <v>24.81</v>
      </c>
      <c r="G256" s="340">
        <f t="shared" si="44"/>
        <v>73.53</v>
      </c>
      <c r="H256" s="340">
        <f t="shared" si="44"/>
        <v>717.05</v>
      </c>
      <c r="I256" s="332"/>
      <c r="J256" s="355">
        <f>H256/H260</f>
        <v>0.609762319826523</v>
      </c>
    </row>
    <row r="257" ht="17.25" customHeight="1" spans="1:9">
      <c r="A257" s="293"/>
      <c r="B257" s="341" t="s">
        <v>416</v>
      </c>
      <c r="C257" s="353" t="s">
        <v>424</v>
      </c>
      <c r="D257" s="332">
        <v>200</v>
      </c>
      <c r="E257" s="332">
        <v>3.16</v>
      </c>
      <c r="F257" s="332">
        <v>2.68</v>
      </c>
      <c r="G257" s="332">
        <v>15.94</v>
      </c>
      <c r="H257" s="332">
        <v>100.6</v>
      </c>
      <c r="I257" s="332">
        <v>379</v>
      </c>
    </row>
    <row r="258" ht="27" customHeight="1" spans="1:9">
      <c r="A258" s="293"/>
      <c r="B258" s="345"/>
      <c r="C258" s="338" t="s">
        <v>444</v>
      </c>
      <c r="D258" s="332">
        <v>70</v>
      </c>
      <c r="E258" s="332">
        <v>7.78</v>
      </c>
      <c r="F258" s="332">
        <v>8.3</v>
      </c>
      <c r="G258" s="332">
        <v>29.9</v>
      </c>
      <c r="H258" s="332">
        <v>225.87</v>
      </c>
      <c r="I258" s="332"/>
    </row>
    <row r="259" ht="17.25" customHeight="1" spans="1:10">
      <c r="A259" s="293"/>
      <c r="B259" s="339" t="s">
        <v>419</v>
      </c>
      <c r="C259" s="339"/>
      <c r="D259" s="339">
        <f>D257+D258</f>
        <v>270</v>
      </c>
      <c r="E259" s="339">
        <f t="shared" ref="E259:H259" si="45">E257+E258</f>
        <v>10.94</v>
      </c>
      <c r="F259" s="339">
        <f t="shared" si="45"/>
        <v>10.98</v>
      </c>
      <c r="G259" s="339">
        <f t="shared" si="45"/>
        <v>45.84</v>
      </c>
      <c r="H259" s="339">
        <f t="shared" si="45"/>
        <v>326.47</v>
      </c>
      <c r="I259" s="332"/>
      <c r="J259" s="355">
        <f>H259/H260</f>
        <v>0.277622347888941</v>
      </c>
    </row>
    <row r="260" ht="17.25" customHeight="1" spans="1:9">
      <c r="A260" s="293"/>
      <c r="B260" s="339" t="s">
        <v>126</v>
      </c>
      <c r="C260" s="339"/>
      <c r="D260" s="340">
        <f>D249+D256</f>
        <v>1400</v>
      </c>
      <c r="E260" s="340">
        <f>E249+E256</f>
        <v>35.6</v>
      </c>
      <c r="F260" s="340">
        <f>F249+F256</f>
        <v>43.02</v>
      </c>
      <c r="G260" s="340">
        <f>G249+G256</f>
        <v>137.84</v>
      </c>
      <c r="H260" s="340">
        <f>H249+H256</f>
        <v>1175.95</v>
      </c>
      <c r="I260" s="339"/>
    </row>
    <row r="262" ht="17.25" customHeight="1" spans="1:9">
      <c r="A262" s="293"/>
      <c r="B262" s="365" t="s">
        <v>88</v>
      </c>
      <c r="C262" s="366"/>
      <c r="D262" s="367"/>
      <c r="E262" s="368">
        <f>(E40+E56+E73+E90+E107+E125+E142+E158+E175+E192+E210+E226+E243+E260)/14</f>
        <v>50.4271428571429</v>
      </c>
      <c r="F262" s="368">
        <f t="shared" ref="F262:H262" si="46">(F40+F56+F73+F90+F107+F125+F142+F158+F175+F192+F210+F226+F243+F260)/14</f>
        <v>54.9771428571429</v>
      </c>
      <c r="G262" s="368">
        <f t="shared" si="46"/>
        <v>182.16</v>
      </c>
      <c r="H262" s="368">
        <f t="shared" si="46"/>
        <v>1463.13357142857</v>
      </c>
      <c r="I262" s="295"/>
    </row>
    <row r="263" ht="17.25" customHeight="1" spans="1:9">
      <c r="A263" s="293"/>
      <c r="B263" s="365" t="s">
        <v>89</v>
      </c>
      <c r="C263" s="366"/>
      <c r="D263" s="367"/>
      <c r="E263" s="368">
        <v>46.2</v>
      </c>
      <c r="F263" s="368">
        <v>47.4</v>
      </c>
      <c r="G263" s="368">
        <v>201</v>
      </c>
      <c r="H263" s="368">
        <v>1410</v>
      </c>
      <c r="I263" s="295"/>
    </row>
    <row r="264" ht="17.25" customHeight="1" spans="1:9">
      <c r="A264" s="293"/>
      <c r="B264" s="365" t="s">
        <v>90</v>
      </c>
      <c r="C264" s="366"/>
      <c r="D264" s="367"/>
      <c r="E264" s="369">
        <f>E262/E263*100</f>
        <v>109.149659863946</v>
      </c>
      <c r="F264" s="369">
        <f t="shared" ref="F264:H264" si="47">F262/F263*100</f>
        <v>115.985533453888</v>
      </c>
      <c r="G264" s="369">
        <f t="shared" si="47"/>
        <v>90.6268656716418</v>
      </c>
      <c r="H264" s="369">
        <f t="shared" si="47"/>
        <v>103.768338399189</v>
      </c>
      <c r="I264" s="295"/>
    </row>
  </sheetData>
  <mergeCells count="129">
    <mergeCell ref="B13:I13"/>
    <mergeCell ref="B14:I14"/>
    <mergeCell ref="B15:I15"/>
    <mergeCell ref="B16:I16"/>
    <mergeCell ref="B17:I17"/>
    <mergeCell ref="E21:G21"/>
    <mergeCell ref="B23:I23"/>
    <mergeCell ref="B24:I24"/>
    <mergeCell ref="B29:C29"/>
    <mergeCell ref="B36:C36"/>
    <mergeCell ref="B39:C39"/>
    <mergeCell ref="B40:C40"/>
    <mergeCell ref="B41:I41"/>
    <mergeCell ref="B46:C46"/>
    <mergeCell ref="B52:C52"/>
    <mergeCell ref="B55:C55"/>
    <mergeCell ref="B56:C56"/>
    <mergeCell ref="B57:I57"/>
    <mergeCell ref="B62:C62"/>
    <mergeCell ref="B69:C69"/>
    <mergeCell ref="B72:C72"/>
    <mergeCell ref="B73:C73"/>
    <mergeCell ref="B74:I74"/>
    <mergeCell ref="B79:C79"/>
    <mergeCell ref="B86:C86"/>
    <mergeCell ref="B89:C89"/>
    <mergeCell ref="B90:C90"/>
    <mergeCell ref="B91:I91"/>
    <mergeCell ref="B96:C96"/>
    <mergeCell ref="B103:C103"/>
    <mergeCell ref="B106:C106"/>
    <mergeCell ref="B107:C107"/>
    <mergeCell ref="B108:I108"/>
    <mergeCell ref="B109:I109"/>
    <mergeCell ref="B114:C114"/>
    <mergeCell ref="B121:C121"/>
    <mergeCell ref="B124:C124"/>
    <mergeCell ref="B125:C125"/>
    <mergeCell ref="B126:I126"/>
    <mergeCell ref="B131:C131"/>
    <mergeCell ref="B138:C138"/>
    <mergeCell ref="B141:C141"/>
    <mergeCell ref="B142:C142"/>
    <mergeCell ref="B143:I143"/>
    <mergeCell ref="B148:C148"/>
    <mergeCell ref="B154:C154"/>
    <mergeCell ref="B157:C157"/>
    <mergeCell ref="B158:C158"/>
    <mergeCell ref="B159:I159"/>
    <mergeCell ref="B164:C164"/>
    <mergeCell ref="B171:C171"/>
    <mergeCell ref="B174:C174"/>
    <mergeCell ref="B175:C175"/>
    <mergeCell ref="B176:I176"/>
    <mergeCell ref="B181:C181"/>
    <mergeCell ref="B188:C188"/>
    <mergeCell ref="B191:C191"/>
    <mergeCell ref="B192:C192"/>
    <mergeCell ref="B193:I193"/>
    <mergeCell ref="B194:I194"/>
    <mergeCell ref="B199:C199"/>
    <mergeCell ref="B206:C206"/>
    <mergeCell ref="B209:C209"/>
    <mergeCell ref="B210:C210"/>
    <mergeCell ref="B211:I211"/>
    <mergeCell ref="B216:C216"/>
    <mergeCell ref="B222:C222"/>
    <mergeCell ref="B225:C225"/>
    <mergeCell ref="B226:C226"/>
    <mergeCell ref="B227:I227"/>
    <mergeCell ref="B232:C232"/>
    <mergeCell ref="B239:C239"/>
    <mergeCell ref="B242:C242"/>
    <mergeCell ref="B243:C243"/>
    <mergeCell ref="B244:I244"/>
    <mergeCell ref="B249:C249"/>
    <mergeCell ref="B256:C256"/>
    <mergeCell ref="B259:C259"/>
    <mergeCell ref="B260:C260"/>
    <mergeCell ref="B262:D262"/>
    <mergeCell ref="B263:D263"/>
    <mergeCell ref="B264:D264"/>
    <mergeCell ref="B21:B22"/>
    <mergeCell ref="B25:B28"/>
    <mergeCell ref="B30:B35"/>
    <mergeCell ref="B37:B38"/>
    <mergeCell ref="B42:B45"/>
    <mergeCell ref="B47:B51"/>
    <mergeCell ref="B53:B54"/>
    <mergeCell ref="B58:B61"/>
    <mergeCell ref="B63:B68"/>
    <mergeCell ref="B70:B71"/>
    <mergeCell ref="B75:B78"/>
    <mergeCell ref="B80:B85"/>
    <mergeCell ref="B87:B88"/>
    <mergeCell ref="B92:B94"/>
    <mergeCell ref="B97:B102"/>
    <mergeCell ref="B104:B105"/>
    <mergeCell ref="B110:B113"/>
    <mergeCell ref="B115:B120"/>
    <mergeCell ref="B122:B123"/>
    <mergeCell ref="B127:B129"/>
    <mergeCell ref="B132:B137"/>
    <mergeCell ref="B139:B140"/>
    <mergeCell ref="B144:B147"/>
    <mergeCell ref="B149:B153"/>
    <mergeCell ref="B155:B156"/>
    <mergeCell ref="B160:B163"/>
    <mergeCell ref="B165:B170"/>
    <mergeCell ref="B172:B173"/>
    <mergeCell ref="B177:B179"/>
    <mergeCell ref="B182:B187"/>
    <mergeCell ref="B189:B190"/>
    <mergeCell ref="B195:B198"/>
    <mergeCell ref="B200:B205"/>
    <mergeCell ref="B207:B208"/>
    <mergeCell ref="B212:B215"/>
    <mergeCell ref="B217:B221"/>
    <mergeCell ref="B223:B224"/>
    <mergeCell ref="B228:B231"/>
    <mergeCell ref="B233:B238"/>
    <mergeCell ref="B240:B241"/>
    <mergeCell ref="B245:B248"/>
    <mergeCell ref="B250:B255"/>
    <mergeCell ref="B257:B258"/>
    <mergeCell ref="C21:C22"/>
    <mergeCell ref="D21:D22"/>
    <mergeCell ref="H21:H22"/>
    <mergeCell ref="I21:I22"/>
  </mergeCells>
  <pageMargins left="0.708661417322835" right="0.708661417322835" top="0.236220472440945" bottom="0.236220472440945" header="0.31496062992126" footer="0.31496062992126"/>
  <pageSetup paperSize="9" scale="93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77"/>
  <sheetViews>
    <sheetView zoomScale="70" zoomScaleNormal="70" workbookViewId="0">
      <pane xSplit="5" ySplit="1" topLeftCell="F1168" activePane="bottomRight" state="frozen"/>
      <selection/>
      <selection pane="topRight"/>
      <selection pane="bottomLeft"/>
      <selection pane="bottomRight" activeCell="F1201" sqref="F1201"/>
    </sheetView>
  </sheetViews>
  <sheetFormatPr defaultColWidth="9" defaultRowHeight="15"/>
  <cols>
    <col min="1" max="1" width="6.28571428571429" customWidth="1"/>
    <col min="2" max="2" width="1.42857142857143" customWidth="1"/>
    <col min="3" max="4" width="9" hidden="1" customWidth="1"/>
    <col min="5" max="5" width="11.7142857142857" style="4" customWidth="1"/>
    <col min="6" max="6" width="59.7142857142857" style="4" customWidth="1"/>
    <col min="7" max="7" width="10.2857142857143" customWidth="1"/>
    <col min="8" max="8" width="9.71428571428571" customWidth="1"/>
    <col min="9" max="9" width="8.57142857142857" customWidth="1"/>
    <col min="11" max="11" width="11.7142857142857" style="5" customWidth="1"/>
    <col min="12" max="12" width="7.85714285714286" customWidth="1"/>
    <col min="13" max="13" width="12.4285714285714" customWidth="1"/>
    <col min="14" max="14" width="11.7142857142857" customWidth="1"/>
  </cols>
  <sheetData>
    <row r="1" ht="15.75" spans="1:14">
      <c r="A1" t="s">
        <v>242</v>
      </c>
      <c r="G1" s="6" t="s">
        <v>163</v>
      </c>
      <c r="H1" s="7" t="s">
        <v>164</v>
      </c>
      <c r="I1" s="51" t="s">
        <v>165</v>
      </c>
      <c r="J1" s="52" t="s">
        <v>166</v>
      </c>
      <c r="L1">
        <v>169</v>
      </c>
      <c r="M1" s="53">
        <f>(K3+K109+K235+K356+K470+K591+K727+K832+K942+K1057+K3+K109+K235+K356)/14</f>
        <v>168.021886357143</v>
      </c>
      <c r="N1" s="54">
        <f>L1-M1</f>
        <v>0.978113642857153</v>
      </c>
    </row>
    <row r="2" ht="15.75"/>
    <row r="3" s="1" customFormat="1" ht="21.75" spans="5:11">
      <c r="E3" s="8"/>
      <c r="F3" s="219" t="s">
        <v>152</v>
      </c>
      <c r="I3" s="55"/>
      <c r="K3" s="232">
        <f>K6+K16+K33+K36+K39+K47+K66+K78+K97+K100+K104+K106</f>
        <v>216.210295</v>
      </c>
    </row>
    <row r="4" ht="21.75" spans="1:11">
      <c r="A4" t="e">
        <f>(G28+G126+G213+G247+G344+G381+G443+G484+#REF!+G577+G607+G623+G707+G739+G748+#REF!+G858+G959+G1047+G1071+G1086+G1121+G1161)/10</f>
        <v>#REF!</v>
      </c>
      <c r="E4" s="220" t="s">
        <v>451</v>
      </c>
      <c r="F4" s="221" t="s">
        <v>452</v>
      </c>
      <c r="I4" s="57"/>
      <c r="K4" s="58"/>
    </row>
    <row r="5" ht="16.5" spans="1:11">
      <c r="A5" t="s">
        <v>151</v>
      </c>
      <c r="F5" s="10" t="s">
        <v>161</v>
      </c>
      <c r="I5" s="57"/>
      <c r="K5" s="58"/>
    </row>
    <row r="6" ht="16.5" spans="6:11">
      <c r="F6" s="11" t="s">
        <v>162</v>
      </c>
      <c r="G6" s="12" t="s">
        <v>163</v>
      </c>
      <c r="H6" s="13" t="s">
        <v>164</v>
      </c>
      <c r="I6" s="59" t="s">
        <v>165</v>
      </c>
      <c r="J6" s="60" t="s">
        <v>166</v>
      </c>
      <c r="K6" s="233">
        <f>J7+J9+J12+J14</f>
        <v>50.7409</v>
      </c>
    </row>
    <row r="7" ht="16.5" spans="6:14">
      <c r="F7" s="14" t="s">
        <v>167</v>
      </c>
      <c r="G7" s="15">
        <v>123.08</v>
      </c>
      <c r="H7" s="16">
        <v>123.08</v>
      </c>
      <c r="I7" s="62">
        <v>300</v>
      </c>
      <c r="J7" s="63">
        <f>G7*I7/1000</f>
        <v>36.924</v>
      </c>
      <c r="K7" s="234"/>
      <c r="M7" s="53">
        <f>J7+J125+J243+J606+J812+J837+J955</f>
        <v>80.78</v>
      </c>
      <c r="N7">
        <f>G7+G125+G243+G606+G812+G837+G955</f>
        <v>371.28</v>
      </c>
    </row>
    <row r="8" ht="16.5" spans="6:11">
      <c r="F8" s="14" t="s">
        <v>168</v>
      </c>
      <c r="G8" s="15">
        <v>138</v>
      </c>
      <c r="H8" s="16">
        <v>138</v>
      </c>
      <c r="I8" s="62"/>
      <c r="J8" s="63"/>
      <c r="K8" s="234"/>
    </row>
    <row r="9" ht="16.5" spans="6:11">
      <c r="F9" s="14" t="s">
        <v>169</v>
      </c>
      <c r="G9" s="15">
        <v>76.92</v>
      </c>
      <c r="H9" s="16">
        <v>76.92</v>
      </c>
      <c r="I9" s="62">
        <v>57.5</v>
      </c>
      <c r="J9" s="63">
        <f>G9*I9/1000</f>
        <v>4.4229</v>
      </c>
      <c r="K9" s="234"/>
    </row>
    <row r="10" ht="16.5" spans="6:11">
      <c r="F10" s="14" t="s">
        <v>170</v>
      </c>
      <c r="G10" s="15">
        <v>51.7</v>
      </c>
      <c r="H10" s="16">
        <v>51.7</v>
      </c>
      <c r="I10" s="62"/>
      <c r="J10" s="63"/>
      <c r="K10" s="234"/>
    </row>
    <row r="11" ht="16.5" spans="6:11">
      <c r="F11" s="17" t="s">
        <v>171</v>
      </c>
      <c r="G11" s="18" t="s">
        <v>172</v>
      </c>
      <c r="H11" s="19">
        <v>190</v>
      </c>
      <c r="I11" s="62"/>
      <c r="J11" s="63"/>
      <c r="K11" s="234"/>
    </row>
    <row r="12" ht="16.5" spans="6:11">
      <c r="F12" s="14" t="s">
        <v>173</v>
      </c>
      <c r="G12" s="15">
        <v>7.7</v>
      </c>
      <c r="H12" s="16">
        <v>7.7</v>
      </c>
      <c r="I12" s="62">
        <v>610</v>
      </c>
      <c r="J12" s="63">
        <f>G12*I12/1000</f>
        <v>4.697</v>
      </c>
      <c r="K12" s="234"/>
    </row>
    <row r="13" ht="16.5" spans="6:11">
      <c r="F13" s="17" t="s">
        <v>174</v>
      </c>
      <c r="G13" s="18" t="s">
        <v>172</v>
      </c>
      <c r="H13" s="19">
        <v>183</v>
      </c>
      <c r="I13" s="62"/>
      <c r="J13" s="63"/>
      <c r="K13" s="234"/>
    </row>
    <row r="14" ht="16.5" spans="6:11">
      <c r="F14" s="14" t="s">
        <v>173</v>
      </c>
      <c r="G14" s="15">
        <v>7.7</v>
      </c>
      <c r="H14" s="16">
        <v>7.7</v>
      </c>
      <c r="I14" s="62">
        <v>610</v>
      </c>
      <c r="J14" s="63">
        <f>G14*I14/1000</f>
        <v>4.697</v>
      </c>
      <c r="K14" s="234"/>
    </row>
    <row r="15" ht="15.75" spans="6:11">
      <c r="F15" s="20"/>
      <c r="I15" s="57"/>
      <c r="K15" s="234"/>
    </row>
    <row r="16" ht="21" spans="6:11">
      <c r="F16" s="222" t="s">
        <v>453</v>
      </c>
      <c r="G16" s="22"/>
      <c r="H16" s="22"/>
      <c r="I16" s="64"/>
      <c r="J16" s="65"/>
      <c r="K16" s="233">
        <f>J23</f>
        <v>6.209</v>
      </c>
    </row>
    <row r="17" ht="15.75" spans="5:11">
      <c r="E17"/>
      <c r="F17" s="23" t="s">
        <v>176</v>
      </c>
      <c r="G17" s="23"/>
      <c r="H17" s="23"/>
      <c r="I17" s="23"/>
      <c r="J17" s="23"/>
      <c r="K17" s="235"/>
    </row>
    <row r="18" ht="16.5" spans="5:11">
      <c r="E18"/>
      <c r="F18" s="24" t="s">
        <v>161</v>
      </c>
      <c r="G18" s="22"/>
      <c r="H18" s="22"/>
      <c r="I18" s="64"/>
      <c r="J18" s="65"/>
      <c r="K18" s="234"/>
    </row>
    <row r="19" ht="16.5" spans="5:11">
      <c r="E19"/>
      <c r="F19" s="25" t="s">
        <v>162</v>
      </c>
      <c r="G19" s="26" t="s">
        <v>163</v>
      </c>
      <c r="H19" s="27" t="s">
        <v>164</v>
      </c>
      <c r="I19" s="64"/>
      <c r="J19" s="65"/>
      <c r="K19" s="234"/>
    </row>
    <row r="20" ht="16.5" spans="5:11">
      <c r="E20"/>
      <c r="F20" s="28" t="s">
        <v>178</v>
      </c>
      <c r="G20" s="29">
        <v>1</v>
      </c>
      <c r="H20" s="30">
        <v>1</v>
      </c>
      <c r="I20" s="64" t="s">
        <v>454</v>
      </c>
      <c r="J20" s="66">
        <f>G20*I20/1000</f>
        <v>0.65</v>
      </c>
      <c r="K20" s="234"/>
    </row>
    <row r="21" ht="16.5" spans="5:11">
      <c r="E21"/>
      <c r="F21" s="28" t="s">
        <v>180</v>
      </c>
      <c r="G21" s="29">
        <v>54</v>
      </c>
      <c r="H21" s="30">
        <v>54</v>
      </c>
      <c r="I21" s="64"/>
      <c r="J21" s="65"/>
      <c r="K21" s="234"/>
    </row>
    <row r="22" ht="15.75" spans="5:11">
      <c r="E22"/>
      <c r="F22" s="31"/>
      <c r="G22" s="32"/>
      <c r="H22" s="32"/>
      <c r="I22" s="64"/>
      <c r="J22" s="65"/>
      <c r="K22" s="234"/>
    </row>
    <row r="23" ht="21" spans="5:11">
      <c r="E23"/>
      <c r="F23" s="222" t="s">
        <v>455</v>
      </c>
      <c r="G23" s="22"/>
      <c r="H23" s="22"/>
      <c r="I23" s="64"/>
      <c r="J23" s="67">
        <f>J27+J28+J29</f>
        <v>6.209</v>
      </c>
      <c r="K23" s="234"/>
    </row>
    <row r="24" ht="15.75" spans="5:11">
      <c r="E24"/>
      <c r="F24" s="23" t="s">
        <v>176</v>
      </c>
      <c r="G24" s="23"/>
      <c r="H24" s="23"/>
      <c r="I24" s="23"/>
      <c r="J24" s="23"/>
      <c r="K24" s="234"/>
    </row>
    <row r="25" ht="16.5" spans="5:11">
      <c r="E25"/>
      <c r="F25" s="24" t="s">
        <v>161</v>
      </c>
      <c r="G25" s="22"/>
      <c r="H25" s="22"/>
      <c r="I25" s="64"/>
      <c r="J25" s="65"/>
      <c r="K25" s="234"/>
    </row>
    <row r="26" ht="16.5" spans="5:11">
      <c r="E26"/>
      <c r="F26" s="25" t="s">
        <v>162</v>
      </c>
      <c r="G26" s="26" t="s">
        <v>163</v>
      </c>
      <c r="H26" s="27" t="s">
        <v>164</v>
      </c>
      <c r="I26" s="64"/>
      <c r="J26" s="65"/>
      <c r="K26" s="234"/>
    </row>
    <row r="27" ht="16.5" spans="5:11">
      <c r="E27"/>
      <c r="F27" s="28" t="s">
        <v>456</v>
      </c>
      <c r="G27" s="34" t="s">
        <v>172</v>
      </c>
      <c r="H27" s="30">
        <v>50</v>
      </c>
      <c r="I27" s="64"/>
      <c r="J27" s="68">
        <f>J20</f>
        <v>0.65</v>
      </c>
      <c r="K27" s="234"/>
    </row>
    <row r="28" ht="16.5" spans="5:11">
      <c r="E28"/>
      <c r="F28" s="28" t="s">
        <v>183</v>
      </c>
      <c r="G28" s="29">
        <v>15</v>
      </c>
      <c r="H28" s="30">
        <v>15</v>
      </c>
      <c r="I28" s="64" t="s">
        <v>457</v>
      </c>
      <c r="J28" s="68">
        <f>G28*I28/1000</f>
        <v>1.095</v>
      </c>
      <c r="K28" s="234"/>
    </row>
    <row r="29" ht="16.5" spans="5:11">
      <c r="E29"/>
      <c r="F29" s="28" t="s">
        <v>185</v>
      </c>
      <c r="G29" s="29">
        <v>8</v>
      </c>
      <c r="H29" s="30">
        <v>7</v>
      </c>
      <c r="I29" s="64" t="s">
        <v>458</v>
      </c>
      <c r="J29" s="68">
        <f>G29*I29/1000</f>
        <v>4.464</v>
      </c>
      <c r="K29" s="234"/>
    </row>
    <row r="30" ht="16.5" spans="5:11">
      <c r="E30"/>
      <c r="F30" s="28" t="s">
        <v>180</v>
      </c>
      <c r="G30" s="29">
        <v>150</v>
      </c>
      <c r="H30" s="30">
        <v>150</v>
      </c>
      <c r="I30" s="64"/>
      <c r="J30" s="65"/>
      <c r="K30" s="234"/>
    </row>
    <row r="31" ht="15.75" spans="5:11">
      <c r="E31"/>
      <c r="F31" s="35"/>
      <c r="G31" s="36"/>
      <c r="H31" s="36"/>
      <c r="I31" s="64"/>
      <c r="J31" s="66"/>
      <c r="K31" s="234"/>
    </row>
    <row r="32" ht="21" spans="5:11">
      <c r="E32"/>
      <c r="F32" s="223" t="s">
        <v>459</v>
      </c>
      <c r="G32" s="36"/>
      <c r="H32" s="36"/>
      <c r="I32" s="64"/>
      <c r="J32" s="66"/>
      <c r="K32" s="234"/>
    </row>
    <row r="33" ht="15.75" spans="5:11">
      <c r="E33"/>
      <c r="F33" s="37" t="s">
        <v>51</v>
      </c>
      <c r="G33" s="38">
        <v>60</v>
      </c>
      <c r="H33" s="38">
        <v>60</v>
      </c>
      <c r="I33" s="64" t="s">
        <v>460</v>
      </c>
      <c r="J33" s="66">
        <f>G33*I33/1000</f>
        <v>3.0054</v>
      </c>
      <c r="K33" s="233">
        <f>J33</f>
        <v>3.0054</v>
      </c>
    </row>
    <row r="34" ht="15.75" spans="10:11">
      <c r="J34" s="66"/>
      <c r="K34" s="236"/>
    </row>
    <row r="35" ht="21" spans="6:11">
      <c r="F35" s="224" t="s">
        <v>461</v>
      </c>
      <c r="J35" s="66"/>
      <c r="K35" s="236"/>
    </row>
    <row r="36" ht="15.75" spans="5:11">
      <c r="E36"/>
      <c r="F36" s="4" t="s">
        <v>414</v>
      </c>
      <c r="G36">
        <v>150</v>
      </c>
      <c r="I36">
        <v>342</v>
      </c>
      <c r="J36" s="66">
        <f t="shared" ref="J36" si="0">G36*I36/1000</f>
        <v>51.3</v>
      </c>
      <c r="K36" s="237">
        <f>G36*I36/1000</f>
        <v>51.3</v>
      </c>
    </row>
    <row r="37" ht="15.75" spans="11:11">
      <c r="K37" s="236"/>
    </row>
    <row r="38" ht="16.5" spans="11:11">
      <c r="K38" s="236"/>
    </row>
    <row r="39" ht="21.75" spans="5:11">
      <c r="E39" s="220" t="s">
        <v>462</v>
      </c>
      <c r="F39" s="225" t="s">
        <v>463</v>
      </c>
      <c r="K39" s="237">
        <f>J41+J42+J44+J45</f>
        <v>9.849</v>
      </c>
    </row>
    <row r="40" ht="16.5" spans="5:11">
      <c r="E40"/>
      <c r="F40" s="77" t="s">
        <v>162</v>
      </c>
      <c r="G40" s="12" t="s">
        <v>163</v>
      </c>
      <c r="H40" s="13" t="s">
        <v>164</v>
      </c>
      <c r="K40" s="236"/>
    </row>
    <row r="41" ht="16.5" spans="5:11">
      <c r="E41"/>
      <c r="F41" s="46" t="s">
        <v>245</v>
      </c>
      <c r="G41" s="15">
        <v>57</v>
      </c>
      <c r="H41" s="16">
        <v>48</v>
      </c>
      <c r="I41">
        <v>90</v>
      </c>
      <c r="J41">
        <f>G41*I41/1000</f>
        <v>5.13</v>
      </c>
      <c r="K41" s="236"/>
    </row>
    <row r="42" ht="16.5" spans="5:11">
      <c r="E42"/>
      <c r="F42" s="46" t="s">
        <v>246</v>
      </c>
      <c r="G42" s="15">
        <v>44</v>
      </c>
      <c r="H42" s="16">
        <v>35</v>
      </c>
      <c r="I42">
        <v>85</v>
      </c>
      <c r="J42">
        <f t="shared" ref="J42:J45" si="1">G42*I42/1000</f>
        <v>3.74</v>
      </c>
      <c r="K42" s="236"/>
    </row>
    <row r="43" ht="16.5" spans="5:11">
      <c r="E43"/>
      <c r="F43" s="46" t="s">
        <v>247</v>
      </c>
      <c r="G43" s="15">
        <v>15</v>
      </c>
      <c r="H43" s="16">
        <v>12</v>
      </c>
      <c r="K43" s="236"/>
    </row>
    <row r="44" ht="16.5" spans="5:11">
      <c r="E44"/>
      <c r="F44" s="46" t="s">
        <v>248</v>
      </c>
      <c r="G44" s="15">
        <v>14</v>
      </c>
      <c r="H44" s="16">
        <v>12</v>
      </c>
      <c r="I44">
        <v>21</v>
      </c>
      <c r="J44">
        <f t="shared" si="1"/>
        <v>0.294</v>
      </c>
      <c r="K44" s="236"/>
    </row>
    <row r="45" ht="16.5" spans="5:11">
      <c r="E45"/>
      <c r="F45" s="46" t="s">
        <v>249</v>
      </c>
      <c r="G45" s="15">
        <v>5</v>
      </c>
      <c r="H45" s="16">
        <v>5</v>
      </c>
      <c r="I45">
        <v>137</v>
      </c>
      <c r="J45">
        <f t="shared" si="1"/>
        <v>0.685</v>
      </c>
      <c r="K45" s="236"/>
    </row>
    <row r="46" ht="15.75" spans="11:11">
      <c r="K46" s="236"/>
    </row>
    <row r="47" ht="21" spans="5:11">
      <c r="E47"/>
      <c r="F47" s="225" t="s">
        <v>250</v>
      </c>
      <c r="K47" s="237">
        <f>J50+J53+J56+J57+J58+J63+J64</f>
        <v>3.822</v>
      </c>
    </row>
    <row r="48" ht="16.5" spans="5:11">
      <c r="E48"/>
      <c r="F48" s="42" t="s">
        <v>251</v>
      </c>
      <c r="K48" s="236"/>
    </row>
    <row r="49" ht="16.5" spans="5:11">
      <c r="E49"/>
      <c r="F49" s="43" t="s">
        <v>162</v>
      </c>
      <c r="G49" s="226" t="s">
        <v>163</v>
      </c>
      <c r="H49" s="227" t="s">
        <v>164</v>
      </c>
      <c r="I49" s="238"/>
      <c r="J49" s="238"/>
      <c r="K49" s="236"/>
    </row>
    <row r="50" ht="16.5" spans="5:11">
      <c r="E50"/>
      <c r="F50" s="46" t="s">
        <v>252</v>
      </c>
      <c r="G50" s="228">
        <v>100</v>
      </c>
      <c r="H50" s="229">
        <v>75</v>
      </c>
      <c r="I50" s="238">
        <v>27</v>
      </c>
      <c r="J50" s="238">
        <f>G50*I50/1000</f>
        <v>2.7</v>
      </c>
      <c r="K50" s="236"/>
    </row>
    <row r="51" ht="16.5" spans="5:11">
      <c r="E51"/>
      <c r="F51" s="46" t="s">
        <v>253</v>
      </c>
      <c r="G51" s="228">
        <v>2</v>
      </c>
      <c r="H51" s="229">
        <v>2</v>
      </c>
      <c r="I51" s="238"/>
      <c r="J51" s="238"/>
      <c r="K51" s="236"/>
    </row>
    <row r="52" ht="16.5" spans="5:11">
      <c r="E52"/>
      <c r="F52" s="46" t="s">
        <v>254</v>
      </c>
      <c r="G52" s="228">
        <v>2</v>
      </c>
      <c r="H52" s="229">
        <v>2</v>
      </c>
      <c r="I52" s="238"/>
      <c r="J52" s="238"/>
      <c r="K52" s="236"/>
    </row>
    <row r="53" ht="16.5" spans="5:11">
      <c r="E53"/>
      <c r="F53" s="46" t="s">
        <v>255</v>
      </c>
      <c r="G53" s="228">
        <v>2</v>
      </c>
      <c r="H53" s="229">
        <v>2</v>
      </c>
      <c r="I53" s="238">
        <v>59</v>
      </c>
      <c r="J53" s="238">
        <f>G53*I53/1000</f>
        <v>0.118</v>
      </c>
      <c r="K53" s="236"/>
    </row>
    <row r="54" ht="16.5" spans="5:11">
      <c r="E54"/>
      <c r="F54" s="46" t="s">
        <v>256</v>
      </c>
      <c r="G54" s="230" t="s">
        <v>172</v>
      </c>
      <c r="H54" s="229">
        <v>2</v>
      </c>
      <c r="I54" s="238"/>
      <c r="J54" s="238"/>
      <c r="K54" s="236"/>
    </row>
    <row r="55" ht="16.5" spans="5:11">
      <c r="E55"/>
      <c r="F55" s="46" t="s">
        <v>257</v>
      </c>
      <c r="G55" s="228">
        <v>2</v>
      </c>
      <c r="H55" s="229">
        <v>2</v>
      </c>
      <c r="I55" s="238"/>
      <c r="J55" s="238"/>
      <c r="K55" s="236"/>
    </row>
    <row r="56" ht="16.5" spans="5:11">
      <c r="E56"/>
      <c r="F56" s="46" t="s">
        <v>258</v>
      </c>
      <c r="G56" s="228">
        <v>12.5</v>
      </c>
      <c r="H56" s="229">
        <v>10</v>
      </c>
      <c r="I56" s="238">
        <v>30</v>
      </c>
      <c r="J56" s="238">
        <f>G56*I56/1000</f>
        <v>0.375</v>
      </c>
      <c r="K56" s="236"/>
    </row>
    <row r="57" ht="16.5" spans="5:11">
      <c r="E57"/>
      <c r="F57" s="46" t="s">
        <v>259</v>
      </c>
      <c r="G57" s="228">
        <v>12</v>
      </c>
      <c r="H57" s="229">
        <v>10</v>
      </c>
      <c r="I57" s="238">
        <v>21</v>
      </c>
      <c r="J57" s="238">
        <f>G57*I57/1000</f>
        <v>0.252</v>
      </c>
      <c r="K57" s="236"/>
    </row>
    <row r="58" ht="16.5" spans="5:11">
      <c r="E58"/>
      <c r="F58" s="46" t="s">
        <v>249</v>
      </c>
      <c r="G58" s="228">
        <v>2.5</v>
      </c>
      <c r="H58" s="229">
        <v>2.5</v>
      </c>
      <c r="I58" s="238">
        <v>137</v>
      </c>
      <c r="J58" s="238">
        <f>G58*I58/1000</f>
        <v>0.3425</v>
      </c>
      <c r="K58" s="236"/>
    </row>
    <row r="59" ht="16.5" spans="5:11">
      <c r="E59"/>
      <c r="F59" s="231" t="s">
        <v>260</v>
      </c>
      <c r="G59" s="228" t="s">
        <v>172</v>
      </c>
      <c r="H59" s="229">
        <v>175</v>
      </c>
      <c r="I59" s="238"/>
      <c r="J59" s="238"/>
      <c r="K59" s="236"/>
    </row>
    <row r="60" ht="16.5" spans="5:11">
      <c r="E60"/>
      <c r="F60" s="46" t="s">
        <v>261</v>
      </c>
      <c r="G60" s="228">
        <v>175</v>
      </c>
      <c r="H60" s="229">
        <v>175</v>
      </c>
      <c r="I60" s="238"/>
      <c r="J60" s="238"/>
      <c r="K60" s="236"/>
    </row>
    <row r="61" ht="16.5" spans="5:11">
      <c r="E61"/>
      <c r="F61" s="46" t="s">
        <v>262</v>
      </c>
      <c r="G61" s="228">
        <v>175</v>
      </c>
      <c r="H61" s="229">
        <v>175</v>
      </c>
      <c r="I61" s="238"/>
      <c r="J61" s="238"/>
      <c r="K61" s="236"/>
    </row>
    <row r="62" ht="16.5" spans="5:11">
      <c r="E62"/>
      <c r="F62" s="46" t="s">
        <v>170</v>
      </c>
      <c r="G62" s="228">
        <v>175</v>
      </c>
      <c r="H62" s="229">
        <v>175</v>
      </c>
      <c r="I62" s="238"/>
      <c r="J62" s="238"/>
      <c r="K62" s="236"/>
    </row>
    <row r="63" ht="16.5" spans="5:11">
      <c r="E63"/>
      <c r="F63" s="46" t="s">
        <v>263</v>
      </c>
      <c r="G63" s="228">
        <v>0.01</v>
      </c>
      <c r="H63" s="229">
        <v>0.01</v>
      </c>
      <c r="I63" s="239">
        <v>900</v>
      </c>
      <c r="J63" s="238">
        <f>G63*I63/1000</f>
        <v>0.009</v>
      </c>
      <c r="K63" s="236"/>
    </row>
    <row r="64" ht="16.5" spans="5:11">
      <c r="E64"/>
      <c r="F64" s="46" t="s">
        <v>264</v>
      </c>
      <c r="G64" s="228">
        <v>1.5</v>
      </c>
      <c r="H64" s="229">
        <v>1.5</v>
      </c>
      <c r="I64" s="238">
        <v>17</v>
      </c>
      <c r="J64" s="238">
        <f>G64*I64/1000</f>
        <v>0.0255</v>
      </c>
      <c r="K64" s="236"/>
    </row>
    <row r="65" ht="15.75" spans="11:11">
      <c r="K65" s="236"/>
    </row>
    <row r="66" ht="21" spans="5:11">
      <c r="E66"/>
      <c r="F66" s="225" t="s">
        <v>265</v>
      </c>
      <c r="K66" s="237">
        <f>J73+J76</f>
        <v>14.23</v>
      </c>
    </row>
    <row r="67" ht="15.75" spans="5:11">
      <c r="E67"/>
      <c r="F67" s="50" t="s">
        <v>266</v>
      </c>
      <c r="K67" s="236"/>
    </row>
    <row r="68" ht="15.75" spans="5:11">
      <c r="E68"/>
      <c r="F68" s="50" t="s">
        <v>191</v>
      </c>
      <c r="K68" s="236"/>
    </row>
    <row r="69" ht="15.75" spans="11:11">
      <c r="K69" s="236"/>
    </row>
    <row r="70" ht="15.75" spans="5:11">
      <c r="E70"/>
      <c r="F70" s="71" t="s">
        <v>192</v>
      </c>
      <c r="K70" s="236"/>
    </row>
    <row r="71" ht="16.5" spans="5:11">
      <c r="E71"/>
      <c r="F71" s="42" t="s">
        <v>161</v>
      </c>
      <c r="K71" s="236"/>
    </row>
    <row r="72" ht="16.5" spans="5:11">
      <c r="E72"/>
      <c r="F72" s="43" t="s">
        <v>162</v>
      </c>
      <c r="G72" s="226" t="s">
        <v>163</v>
      </c>
      <c r="H72" s="227" t="s">
        <v>164</v>
      </c>
      <c r="I72" s="238"/>
      <c r="J72" s="238"/>
      <c r="K72" s="236"/>
    </row>
    <row r="73" ht="16.5" spans="5:11">
      <c r="E73"/>
      <c r="F73" s="46" t="s">
        <v>268</v>
      </c>
      <c r="G73" s="228">
        <v>92</v>
      </c>
      <c r="H73" s="229">
        <v>92</v>
      </c>
      <c r="I73" s="238">
        <v>95</v>
      </c>
      <c r="J73" s="238">
        <f>G73*I73/1000</f>
        <v>8.74</v>
      </c>
      <c r="K73" s="236"/>
    </row>
    <row r="74" ht="16.5" spans="5:11">
      <c r="E74"/>
      <c r="F74" s="46" t="s">
        <v>180</v>
      </c>
      <c r="G74" s="228">
        <v>136</v>
      </c>
      <c r="H74" s="229">
        <v>136</v>
      </c>
      <c r="I74" s="238"/>
      <c r="J74" s="238"/>
      <c r="K74" s="236"/>
    </row>
    <row r="75" ht="16.5" spans="5:11">
      <c r="E75"/>
      <c r="F75" s="72" t="s">
        <v>269</v>
      </c>
      <c r="G75" s="230" t="s">
        <v>172</v>
      </c>
      <c r="H75" s="240">
        <v>192</v>
      </c>
      <c r="I75" s="238"/>
      <c r="J75" s="238"/>
      <c r="K75" s="236"/>
    </row>
    <row r="76" ht="16.5" spans="5:11">
      <c r="E76"/>
      <c r="F76" s="46" t="s">
        <v>173</v>
      </c>
      <c r="G76" s="228">
        <v>9</v>
      </c>
      <c r="H76" s="229">
        <v>9</v>
      </c>
      <c r="I76" s="238">
        <v>610</v>
      </c>
      <c r="J76" s="238">
        <f>G76*I76/1000</f>
        <v>5.49</v>
      </c>
      <c r="K76" s="236"/>
    </row>
    <row r="77" ht="15.75" spans="11:11">
      <c r="K77" s="236"/>
    </row>
    <row r="78" ht="21" spans="5:11">
      <c r="E78"/>
      <c r="F78" s="225" t="s">
        <v>270</v>
      </c>
      <c r="K78" s="237">
        <f>J86+J89+J90+J92+J94</f>
        <v>38.040395</v>
      </c>
    </row>
    <row r="79" ht="15.75" spans="5:11">
      <c r="E79"/>
      <c r="F79" s="75" t="s">
        <v>271</v>
      </c>
      <c r="K79" s="236"/>
    </row>
    <row r="80" ht="15.75" spans="5:11">
      <c r="E80"/>
      <c r="F80" s="75" t="s">
        <v>191</v>
      </c>
      <c r="K80" s="236"/>
    </row>
    <row r="81" ht="15.75" spans="11:11">
      <c r="K81" s="236"/>
    </row>
    <row r="82" ht="15.75" spans="5:11">
      <c r="E82"/>
      <c r="F82" s="71" t="s">
        <v>192</v>
      </c>
      <c r="K82" s="236"/>
    </row>
    <row r="83" ht="16.5" spans="5:11">
      <c r="E83"/>
      <c r="F83" s="76" t="s">
        <v>272</v>
      </c>
      <c r="K83" s="236"/>
    </row>
    <row r="84" ht="16.5" spans="5:11">
      <c r="E84"/>
      <c r="F84" s="77" t="s">
        <v>162</v>
      </c>
      <c r="G84" s="12" t="s">
        <v>163</v>
      </c>
      <c r="H84" s="13" t="s">
        <v>164</v>
      </c>
      <c r="K84" s="236"/>
    </row>
    <row r="85" ht="16.5" spans="5:11">
      <c r="E85"/>
      <c r="F85" s="46" t="s">
        <v>273</v>
      </c>
      <c r="G85" s="15">
        <v>100</v>
      </c>
      <c r="H85" s="241">
        <v>73.75</v>
      </c>
      <c r="K85" s="236"/>
    </row>
    <row r="86" ht="16.5" spans="5:11">
      <c r="E86"/>
      <c r="F86" s="46" t="s">
        <v>274</v>
      </c>
      <c r="G86" s="15">
        <v>87</v>
      </c>
      <c r="H86" s="241">
        <v>73.75</v>
      </c>
      <c r="I86">
        <v>360.36</v>
      </c>
      <c r="J86" s="53">
        <f>G86*I86/1000</f>
        <v>31.35132</v>
      </c>
      <c r="K86" s="236"/>
    </row>
    <row r="87" ht="16.5" spans="5:11">
      <c r="E87"/>
      <c r="F87" s="46" t="s">
        <v>275</v>
      </c>
      <c r="G87" s="242">
        <v>112.5</v>
      </c>
      <c r="H87" s="241">
        <v>73.75</v>
      </c>
      <c r="K87" s="236"/>
    </row>
    <row r="88" ht="16.5" spans="5:11">
      <c r="E88"/>
      <c r="F88" s="78" t="s">
        <v>276</v>
      </c>
      <c r="G88" s="18" t="s">
        <v>172</v>
      </c>
      <c r="H88" s="79" t="s">
        <v>172</v>
      </c>
      <c r="K88" s="236"/>
    </row>
    <row r="89" ht="16.5" spans="5:11">
      <c r="E89"/>
      <c r="F89" s="46" t="s">
        <v>277</v>
      </c>
      <c r="G89" s="15">
        <v>17.5</v>
      </c>
      <c r="H89" s="80">
        <v>17.5</v>
      </c>
      <c r="I89">
        <v>50.09</v>
      </c>
      <c r="J89" s="53">
        <f>G89*I89/1000</f>
        <v>0.876575</v>
      </c>
      <c r="K89" s="236"/>
    </row>
    <row r="90" ht="16.5" spans="5:11">
      <c r="E90"/>
      <c r="F90" s="46" t="s">
        <v>278</v>
      </c>
      <c r="G90" s="15">
        <v>23.5</v>
      </c>
      <c r="H90" s="16">
        <v>23.5</v>
      </c>
      <c r="I90">
        <v>0</v>
      </c>
      <c r="J90" s="53">
        <f>G90*I90/1000</f>
        <v>0</v>
      </c>
      <c r="K90" s="236"/>
    </row>
    <row r="91" ht="16.5" spans="5:11">
      <c r="E91"/>
      <c r="F91" s="46" t="s">
        <v>170</v>
      </c>
      <c r="G91" s="15">
        <v>23.5</v>
      </c>
      <c r="H91" s="16">
        <v>23.5</v>
      </c>
      <c r="K91" s="236"/>
    </row>
    <row r="92" ht="16.5" spans="5:11">
      <c r="E92"/>
      <c r="F92" s="46" t="s">
        <v>279</v>
      </c>
      <c r="G92" s="15">
        <v>10</v>
      </c>
      <c r="H92" s="16">
        <v>10</v>
      </c>
      <c r="I92">
        <v>200</v>
      </c>
      <c r="J92" s="53">
        <f>G92*I92/1000</f>
        <v>2</v>
      </c>
      <c r="K92" s="236"/>
    </row>
    <row r="93" ht="16.5" spans="5:11">
      <c r="E93"/>
      <c r="F93" s="78" t="s">
        <v>280</v>
      </c>
      <c r="G93" s="18" t="s">
        <v>172</v>
      </c>
      <c r="H93" s="19">
        <v>123.75</v>
      </c>
      <c r="K93" s="236"/>
    </row>
    <row r="94" ht="16.5" spans="5:11">
      <c r="E94"/>
      <c r="F94" s="46" t="s">
        <v>173</v>
      </c>
      <c r="G94" s="243">
        <v>6.25</v>
      </c>
      <c r="H94" s="16">
        <v>6.25</v>
      </c>
      <c r="I94">
        <v>610</v>
      </c>
      <c r="J94" s="53">
        <f>G94*I94/1000</f>
        <v>3.8125</v>
      </c>
      <c r="K94" s="236"/>
    </row>
    <row r="95" ht="15.75" spans="11:11">
      <c r="K95" s="236"/>
    </row>
    <row r="96" ht="21" spans="6:11">
      <c r="F96" s="224" t="s">
        <v>464</v>
      </c>
      <c r="K96" s="236"/>
    </row>
    <row r="97" ht="15.75" spans="5:11">
      <c r="E97"/>
      <c r="F97" s="4" t="s">
        <v>281</v>
      </c>
      <c r="G97" s="52">
        <v>200</v>
      </c>
      <c r="H97" s="52"/>
      <c r="I97">
        <v>60</v>
      </c>
      <c r="K97" s="237">
        <f>G97*I97/1000</f>
        <v>12</v>
      </c>
    </row>
    <row r="98" ht="15.75" spans="11:11">
      <c r="K98" s="236"/>
    </row>
    <row r="99" ht="21" spans="6:11">
      <c r="F99" s="224" t="s">
        <v>465</v>
      </c>
      <c r="K99" s="236"/>
    </row>
    <row r="100" ht="15.75" spans="5:11">
      <c r="E100"/>
      <c r="F100" s="4" t="s">
        <v>32</v>
      </c>
      <c r="G100" s="244">
        <v>60</v>
      </c>
      <c r="I100">
        <v>32.63</v>
      </c>
      <c r="K100" s="237">
        <f>G100*I100/1000</f>
        <v>1.9578</v>
      </c>
    </row>
    <row r="101" ht="15.75" spans="11:11">
      <c r="K101" s="236"/>
    </row>
    <row r="102" ht="15.75" spans="11:11">
      <c r="K102" s="236"/>
    </row>
    <row r="103" ht="21.75" spans="6:11">
      <c r="F103" s="224" t="s">
        <v>466</v>
      </c>
      <c r="K103" s="236"/>
    </row>
    <row r="104" ht="15.75" spans="5:11">
      <c r="E104" s="220" t="s">
        <v>467</v>
      </c>
      <c r="F104" s="4" t="s">
        <v>417</v>
      </c>
      <c r="G104">
        <v>207</v>
      </c>
      <c r="H104">
        <v>200</v>
      </c>
      <c r="I104">
        <v>59.4</v>
      </c>
      <c r="K104" s="266">
        <f>G104*I104/1000</f>
        <v>12.2958</v>
      </c>
    </row>
    <row r="105" spans="5:11">
      <c r="E105"/>
      <c r="K105" s="267"/>
    </row>
    <row r="106" spans="5:11">
      <c r="E106"/>
      <c r="F106" s="4" t="s">
        <v>442</v>
      </c>
      <c r="G106">
        <v>100</v>
      </c>
      <c r="I106">
        <v>12.76</v>
      </c>
      <c r="K106" s="268">
        <v>12.76</v>
      </c>
    </row>
    <row r="107" ht="11.45" customHeight="1" spans="11:11">
      <c r="K107" s="236"/>
    </row>
    <row r="108" ht="15.6" customHeight="1" spans="11:11">
      <c r="K108" s="236"/>
    </row>
    <row r="109" s="2" customFormat="1" ht="21.75" spans="5:11">
      <c r="E109" s="81"/>
      <c r="F109" s="219" t="s">
        <v>188</v>
      </c>
      <c r="K109" s="245">
        <f>K118+K132+K135+K148+K161+K170+K187+K204+K218+K222+K233</f>
        <v>175.8392372</v>
      </c>
    </row>
    <row r="110" ht="15.75"/>
    <row r="111" ht="21.75" spans="5:11">
      <c r="E111" s="220" t="s">
        <v>451</v>
      </c>
      <c r="F111" s="225" t="s">
        <v>468</v>
      </c>
      <c r="I111" s="246"/>
      <c r="J111" s="53"/>
      <c r="K111" s="58"/>
    </row>
    <row r="112" spans="6:11">
      <c r="F112" s="82" t="s">
        <v>154</v>
      </c>
      <c r="I112" s="57"/>
      <c r="K112" s="58"/>
    </row>
    <row r="113" spans="6:11">
      <c r="F113" s="20"/>
      <c r="I113" s="57"/>
      <c r="K113" s="58"/>
    </row>
    <row r="114" spans="6:11">
      <c r="F114" s="83" t="s">
        <v>155</v>
      </c>
      <c r="I114" s="57"/>
      <c r="K114" s="58"/>
    </row>
    <row r="115" spans="6:11">
      <c r="F115" s="84" t="s">
        <v>156</v>
      </c>
      <c r="I115" s="57"/>
      <c r="K115" s="58"/>
    </row>
    <row r="116" spans="6:11">
      <c r="F116" s="84" t="s">
        <v>157</v>
      </c>
      <c r="I116" s="57"/>
      <c r="K116" s="58"/>
    </row>
    <row r="117" spans="6:11">
      <c r="F117" s="82" t="s">
        <v>231</v>
      </c>
      <c r="I117" s="57"/>
      <c r="K117" s="58"/>
    </row>
    <row r="118" ht="16.5" spans="6:11">
      <c r="F118" s="10" t="s">
        <v>161</v>
      </c>
      <c r="I118" s="57"/>
      <c r="J118" s="53"/>
      <c r="K118" s="61">
        <f>J120+J121+J123+J124+J125+J126+J128+J129+J130</f>
        <v>61.73118</v>
      </c>
    </row>
    <row r="119" ht="15.75" spans="6:11">
      <c r="F119" s="11" t="s">
        <v>162</v>
      </c>
      <c r="G119" s="12" t="s">
        <v>163</v>
      </c>
      <c r="H119" s="13" t="s">
        <v>164</v>
      </c>
      <c r="I119" s="99" t="s">
        <v>165</v>
      </c>
      <c r="J119" s="100" t="s">
        <v>166</v>
      </c>
      <c r="K119" s="58"/>
    </row>
    <row r="120" ht="15.75" spans="6:11">
      <c r="F120" s="85" t="s">
        <v>193</v>
      </c>
      <c r="G120" s="15">
        <v>188</v>
      </c>
      <c r="H120" s="16">
        <v>186</v>
      </c>
      <c r="I120" s="101">
        <v>260</v>
      </c>
      <c r="J120" s="102">
        <f>I120*G120/1000</f>
        <v>48.88</v>
      </c>
      <c r="K120" s="58"/>
    </row>
    <row r="121" ht="15.75" spans="6:11">
      <c r="F121" s="85" t="s">
        <v>194</v>
      </c>
      <c r="G121" s="15">
        <v>12.94</v>
      </c>
      <c r="H121" s="16">
        <v>12.94</v>
      </c>
      <c r="I121" s="103">
        <v>40</v>
      </c>
      <c r="J121" s="102">
        <f t="shared" ref="J121:J124" si="2">I121*G121/1000</f>
        <v>0.5176</v>
      </c>
      <c r="K121" s="58"/>
    </row>
    <row r="122" ht="15.75" spans="6:11">
      <c r="F122" s="85" t="s">
        <v>469</v>
      </c>
      <c r="G122" s="15">
        <v>16</v>
      </c>
      <c r="H122" s="16">
        <v>16</v>
      </c>
      <c r="I122" s="103"/>
      <c r="J122" s="102">
        <f t="shared" si="2"/>
        <v>0</v>
      </c>
      <c r="K122" s="58"/>
    </row>
    <row r="123" ht="15.75" spans="6:11">
      <c r="F123" s="85" t="s">
        <v>180</v>
      </c>
      <c r="G123" s="15">
        <v>48</v>
      </c>
      <c r="H123" s="16">
        <v>48</v>
      </c>
      <c r="I123" s="62"/>
      <c r="J123" s="102">
        <f t="shared" si="2"/>
        <v>0</v>
      </c>
      <c r="K123" s="58"/>
    </row>
    <row r="124" customHeight="1" spans="6:11">
      <c r="F124" s="85" t="s">
        <v>232</v>
      </c>
      <c r="G124" s="15">
        <v>48</v>
      </c>
      <c r="H124" s="16">
        <v>48</v>
      </c>
      <c r="I124" s="104">
        <v>57.5</v>
      </c>
      <c r="J124" s="102">
        <f t="shared" si="2"/>
        <v>2.76</v>
      </c>
      <c r="K124" s="58"/>
    </row>
    <row r="125" ht="15.75" spans="6:11">
      <c r="F125" s="85" t="s">
        <v>167</v>
      </c>
      <c r="G125" s="15">
        <v>6</v>
      </c>
      <c r="H125" s="16">
        <v>6</v>
      </c>
      <c r="I125" s="104">
        <v>300</v>
      </c>
      <c r="J125" s="102">
        <f>G125*I125/1000</f>
        <v>1.8</v>
      </c>
      <c r="K125" s="58"/>
    </row>
    <row r="126" ht="15.75" spans="5:11">
      <c r="E126"/>
      <c r="F126" s="85" t="s">
        <v>183</v>
      </c>
      <c r="G126" s="15">
        <v>12.94</v>
      </c>
      <c r="H126" s="16">
        <v>12.94</v>
      </c>
      <c r="I126" s="104">
        <v>73</v>
      </c>
      <c r="J126" s="102">
        <f t="shared" ref="J126:J130" si="3">I126*G126/1000</f>
        <v>0.94462</v>
      </c>
      <c r="K126" s="58"/>
    </row>
    <row r="127" ht="15.75" spans="5:11">
      <c r="E127"/>
      <c r="F127" s="85" t="s">
        <v>470</v>
      </c>
      <c r="G127" s="15">
        <v>0.02</v>
      </c>
      <c r="H127" s="16">
        <v>0.02</v>
      </c>
      <c r="I127" s="104">
        <v>1333</v>
      </c>
      <c r="J127" s="102">
        <f t="shared" si="3"/>
        <v>0.02666</v>
      </c>
      <c r="K127" s="58"/>
    </row>
    <row r="128" ht="15.75" spans="5:11">
      <c r="E128"/>
      <c r="F128" s="85" t="s">
        <v>233</v>
      </c>
      <c r="G128" s="15">
        <v>6.94</v>
      </c>
      <c r="H128" s="16">
        <v>6.94</v>
      </c>
      <c r="I128" s="104">
        <v>174</v>
      </c>
      <c r="J128" s="102">
        <f t="shared" si="3"/>
        <v>1.20756</v>
      </c>
      <c r="K128" s="58"/>
    </row>
    <row r="129" ht="15.75" spans="5:11">
      <c r="E129"/>
      <c r="F129" s="85" t="s">
        <v>234</v>
      </c>
      <c r="G129" s="15">
        <v>6.94</v>
      </c>
      <c r="H129" s="16">
        <v>6.94</v>
      </c>
      <c r="I129" s="104">
        <v>200</v>
      </c>
      <c r="J129" s="67">
        <f t="shared" si="3"/>
        <v>1.388</v>
      </c>
      <c r="K129" s="58"/>
    </row>
    <row r="130" ht="15.75" spans="5:11">
      <c r="E130"/>
      <c r="F130" s="85" t="s">
        <v>173</v>
      </c>
      <c r="G130" s="15">
        <v>6.94</v>
      </c>
      <c r="H130" s="16">
        <v>6.94</v>
      </c>
      <c r="I130" s="62">
        <v>610</v>
      </c>
      <c r="J130" s="67">
        <f t="shared" si="3"/>
        <v>4.2334</v>
      </c>
      <c r="K130" s="58"/>
    </row>
    <row r="131" spans="5:11">
      <c r="E131"/>
      <c r="F131" s="20"/>
      <c r="I131" s="57"/>
      <c r="K131" s="58"/>
    </row>
    <row r="132" spans="5:11">
      <c r="E132"/>
      <c r="F132" s="20" t="s">
        <v>199</v>
      </c>
      <c r="G132" s="261">
        <v>26</v>
      </c>
      <c r="H132" s="269"/>
      <c r="I132" s="270">
        <v>152</v>
      </c>
      <c r="J132" s="67">
        <f>I132*G132/1000</f>
        <v>3.952</v>
      </c>
      <c r="K132" s="61">
        <f>J132</f>
        <v>3.952</v>
      </c>
    </row>
    <row r="133" spans="5:11">
      <c r="E133"/>
      <c r="F133" s="20"/>
      <c r="H133" s="52"/>
      <c r="I133" s="57"/>
      <c r="J133" s="53"/>
      <c r="K133" s="58"/>
    </row>
    <row r="134" spans="5:11">
      <c r="E134"/>
      <c r="F134" s="20"/>
      <c r="I134" s="57"/>
      <c r="K134" s="58"/>
    </row>
    <row r="135" ht="21" spans="5:11">
      <c r="E135"/>
      <c r="F135" s="247" t="s">
        <v>471</v>
      </c>
      <c r="G135" s="22"/>
      <c r="H135" s="22"/>
      <c r="I135" s="106"/>
      <c r="J135" s="66"/>
      <c r="K135" s="61">
        <f>J142+J143+J144+J145</f>
        <v>8.23</v>
      </c>
    </row>
    <row r="136" spans="5:11">
      <c r="E136"/>
      <c r="F136" s="90" t="s">
        <v>191</v>
      </c>
      <c r="G136" s="22"/>
      <c r="H136" s="22"/>
      <c r="I136" s="106"/>
      <c r="J136" s="65"/>
      <c r="K136" s="58"/>
    </row>
    <row r="137" spans="5:11">
      <c r="E137"/>
      <c r="F137" s="91"/>
      <c r="G137" s="22"/>
      <c r="H137" s="22"/>
      <c r="I137" s="106"/>
      <c r="J137" s="65"/>
      <c r="K137" s="58"/>
    </row>
    <row r="138" spans="5:11">
      <c r="E138"/>
      <c r="F138" s="92" t="s">
        <v>192</v>
      </c>
      <c r="G138" s="22"/>
      <c r="H138" s="22"/>
      <c r="I138" s="106"/>
      <c r="J138" s="65"/>
      <c r="K138" s="58"/>
    </row>
    <row r="139" spans="5:11">
      <c r="E139"/>
      <c r="F139" s="93" t="s">
        <v>200</v>
      </c>
      <c r="G139" s="22"/>
      <c r="H139" s="22"/>
      <c r="I139" s="106"/>
      <c r="J139" s="65"/>
      <c r="K139" s="58"/>
    </row>
    <row r="140" ht="15.75" spans="5:11">
      <c r="E140"/>
      <c r="F140" s="24" t="s">
        <v>161</v>
      </c>
      <c r="G140" s="22"/>
      <c r="H140" s="22"/>
      <c r="I140" s="106"/>
      <c r="J140" s="65"/>
      <c r="K140" s="58"/>
    </row>
    <row r="141" spans="5:11">
      <c r="E141"/>
      <c r="F141" s="94" t="s">
        <v>162</v>
      </c>
      <c r="G141" s="95" t="s">
        <v>163</v>
      </c>
      <c r="H141" s="95" t="s">
        <v>164</v>
      </c>
      <c r="I141" s="106"/>
      <c r="J141" s="65"/>
      <c r="K141" s="58"/>
    </row>
    <row r="142" spans="5:11">
      <c r="E142"/>
      <c r="F142" s="96" t="s">
        <v>472</v>
      </c>
      <c r="G142" s="97">
        <v>3</v>
      </c>
      <c r="H142" s="97">
        <v>3</v>
      </c>
      <c r="I142" s="106" t="s">
        <v>473</v>
      </c>
      <c r="J142" s="66">
        <f>G142*I142/1000</f>
        <v>1.02</v>
      </c>
      <c r="K142" s="58"/>
    </row>
    <row r="143" spans="5:11">
      <c r="E143"/>
      <c r="F143" s="96" t="s">
        <v>169</v>
      </c>
      <c r="G143" s="97">
        <v>100</v>
      </c>
      <c r="H143" s="97">
        <v>100</v>
      </c>
      <c r="I143" s="106" t="s">
        <v>474</v>
      </c>
      <c r="J143" s="66">
        <f t="shared" ref="J143:J145" si="4">G143*I143/1000</f>
        <v>5.75</v>
      </c>
      <c r="K143" s="58"/>
    </row>
    <row r="144" spans="5:11">
      <c r="E144"/>
      <c r="F144" s="96" t="s">
        <v>180</v>
      </c>
      <c r="G144" s="97">
        <v>110</v>
      </c>
      <c r="H144" s="97">
        <v>110</v>
      </c>
      <c r="I144" s="106" t="s">
        <v>475</v>
      </c>
      <c r="J144" s="66">
        <f t="shared" si="4"/>
        <v>0</v>
      </c>
      <c r="K144" s="58"/>
    </row>
    <row r="145" spans="5:11">
      <c r="E145"/>
      <c r="F145" s="96" t="s">
        <v>183</v>
      </c>
      <c r="G145" s="97">
        <v>20</v>
      </c>
      <c r="H145" s="97">
        <v>20</v>
      </c>
      <c r="I145" s="106" t="s">
        <v>457</v>
      </c>
      <c r="J145" s="66">
        <f t="shared" si="4"/>
        <v>1.46</v>
      </c>
      <c r="K145" s="58"/>
    </row>
    <row r="146" spans="5:11">
      <c r="E146"/>
      <c r="F146" s="20"/>
      <c r="I146" s="57"/>
      <c r="K146" s="58"/>
    </row>
    <row r="147" spans="5:11">
      <c r="E147"/>
      <c r="F147" s="20"/>
      <c r="I147" s="57"/>
      <c r="K147" s="58"/>
    </row>
    <row r="148" ht="22.5" customHeight="1" spans="5:11">
      <c r="E148"/>
      <c r="F148" s="248" t="s">
        <v>476</v>
      </c>
      <c r="G148" s="248"/>
      <c r="H148" s="248"/>
      <c r="I148" s="248"/>
      <c r="J148" s="248"/>
      <c r="K148" s="61">
        <f>K151+K153+K154</f>
        <v>9.858125</v>
      </c>
    </row>
    <row r="149" ht="15.75" spans="5:11">
      <c r="E149"/>
      <c r="F149" s="20"/>
      <c r="I149" s="57"/>
      <c r="K149" s="58"/>
    </row>
    <row r="150" ht="15.75" spans="5:11">
      <c r="E150"/>
      <c r="F150" s="108" t="s">
        <v>162</v>
      </c>
      <c r="G150" s="109" t="s">
        <v>163</v>
      </c>
      <c r="H150" s="110" t="s">
        <v>164</v>
      </c>
      <c r="I150" s="132"/>
      <c r="J150" s="68"/>
      <c r="K150" s="58"/>
    </row>
    <row r="151" ht="15.75" spans="5:11">
      <c r="E151"/>
      <c r="F151" s="111" t="s">
        <v>173</v>
      </c>
      <c r="G151" s="112">
        <v>12.5</v>
      </c>
      <c r="H151" s="113">
        <v>12.5</v>
      </c>
      <c r="I151" s="132">
        <v>610</v>
      </c>
      <c r="J151" s="68">
        <f>G151*I151/1000</f>
        <v>7.625</v>
      </c>
      <c r="K151" s="58">
        <f>J151</f>
        <v>7.625</v>
      </c>
    </row>
    <row r="152" ht="15.75" hidden="1" spans="5:11">
      <c r="E152"/>
      <c r="F152" s="111" t="s">
        <v>202</v>
      </c>
      <c r="G152" s="112">
        <v>12.5</v>
      </c>
      <c r="H152" s="113">
        <v>12.5</v>
      </c>
      <c r="I152" s="132"/>
      <c r="J152" s="68"/>
      <c r="K152" s="58"/>
    </row>
    <row r="153" ht="15.75" spans="5:11">
      <c r="E153"/>
      <c r="F153" s="111" t="s">
        <v>203</v>
      </c>
      <c r="G153" s="112">
        <v>37.5</v>
      </c>
      <c r="H153" s="112">
        <v>37.5</v>
      </c>
      <c r="I153" s="64" t="s">
        <v>477</v>
      </c>
      <c r="J153" s="68">
        <f>G153*I153/1000</f>
        <v>2.233125</v>
      </c>
      <c r="K153" s="58">
        <f>J153</f>
        <v>2.233125</v>
      </c>
    </row>
    <row r="154" ht="15.75" spans="5:11">
      <c r="E154"/>
      <c r="F154" s="111" t="s">
        <v>205</v>
      </c>
      <c r="G154" s="112">
        <v>37.5</v>
      </c>
      <c r="H154" s="112">
        <v>37.5</v>
      </c>
      <c r="I154" s="132"/>
      <c r="J154" s="68">
        <f>G154*I154/1000</f>
        <v>0</v>
      </c>
      <c r="K154" s="58">
        <f>J154</f>
        <v>0</v>
      </c>
    </row>
    <row r="155" spans="10:11">
      <c r="J155" s="68"/>
      <c r="K155" s="253"/>
    </row>
    <row r="156" spans="10:11">
      <c r="J156" s="68"/>
      <c r="K156" s="253"/>
    </row>
    <row r="157" ht="21" hidden="1" spans="6:11">
      <c r="F157" s="224" t="s">
        <v>478</v>
      </c>
      <c r="J157" s="68"/>
      <c r="K157" s="253"/>
    </row>
    <row r="158" hidden="1" spans="6:11">
      <c r="F158" s="20" t="s">
        <v>479</v>
      </c>
      <c r="H158">
        <v>100</v>
      </c>
      <c r="I158">
        <v>320</v>
      </c>
      <c r="J158" s="68">
        <f>G158*I158/1000</f>
        <v>0</v>
      </c>
      <c r="K158" s="175">
        <f>G158*I158/1000</f>
        <v>0</v>
      </c>
    </row>
    <row r="159" ht="15.75" spans="11:11">
      <c r="K159" s="253"/>
    </row>
    <row r="160" ht="21.75" spans="5:11">
      <c r="E160" s="220" t="s">
        <v>462</v>
      </c>
      <c r="F160" s="224" t="s">
        <v>480</v>
      </c>
      <c r="K160" s="253"/>
    </row>
    <row r="161" ht="17.25" spans="6:11">
      <c r="F161" s="114" t="s">
        <v>283</v>
      </c>
      <c r="G161" s="115"/>
      <c r="H161" s="115"/>
      <c r="K161" s="175">
        <f>J166+J167</f>
        <v>10.62</v>
      </c>
    </row>
    <row r="162" spans="5:11">
      <c r="E162"/>
      <c r="F162" s="116"/>
      <c r="G162" s="115"/>
      <c r="H162" s="115"/>
      <c r="K162" s="253"/>
    </row>
    <row r="163" ht="31.5" customHeight="1" spans="5:11">
      <c r="E163"/>
      <c r="F163" s="117"/>
      <c r="G163" s="118" t="s">
        <v>284</v>
      </c>
      <c r="H163" s="118"/>
      <c r="K163" s="253"/>
    </row>
    <row r="164" ht="15.75" spans="5:11">
      <c r="E164"/>
      <c r="F164" s="119"/>
      <c r="G164" s="118" t="s">
        <v>285</v>
      </c>
      <c r="H164" s="118"/>
      <c r="K164" s="253"/>
    </row>
    <row r="165" ht="15.75" spans="5:11">
      <c r="E165"/>
      <c r="F165" s="117" t="s">
        <v>286</v>
      </c>
      <c r="G165" s="120" t="s">
        <v>163</v>
      </c>
      <c r="H165" s="120" t="s">
        <v>164</v>
      </c>
      <c r="K165" s="253"/>
    </row>
    <row r="166" ht="15.75" spans="5:11">
      <c r="E166"/>
      <c r="F166" s="117" t="s">
        <v>287</v>
      </c>
      <c r="G166" s="118">
        <v>118</v>
      </c>
      <c r="H166" s="118">
        <v>100</v>
      </c>
      <c r="I166">
        <v>90</v>
      </c>
      <c r="J166">
        <f>G166*I166/1000</f>
        <v>10.62</v>
      </c>
      <c r="K166" s="253"/>
    </row>
    <row r="167" ht="15.75" hidden="1" spans="5:11">
      <c r="E167"/>
      <c r="F167" s="117" t="s">
        <v>288</v>
      </c>
      <c r="G167" s="118"/>
      <c r="H167" s="118"/>
      <c r="J167">
        <f>G167*I167/1000</f>
        <v>0</v>
      </c>
      <c r="K167" s="253"/>
    </row>
    <row r="168" ht="15.75" spans="5:11">
      <c r="E168"/>
      <c r="F168" s="117" t="s">
        <v>289</v>
      </c>
      <c r="G168" s="249"/>
      <c r="H168" s="118">
        <v>100</v>
      </c>
      <c r="K168" s="253"/>
    </row>
    <row r="169" spans="11:11">
      <c r="K169" s="253"/>
    </row>
    <row r="170" ht="21" spans="5:11">
      <c r="E170"/>
      <c r="F170" s="225" t="s">
        <v>481</v>
      </c>
      <c r="K170" s="175">
        <f>J177+J178+J179+J180+J181+J182</f>
        <v>5.887</v>
      </c>
    </row>
    <row r="171" spans="5:11">
      <c r="E171"/>
      <c r="F171" s="50" t="s">
        <v>266</v>
      </c>
      <c r="K171" s="253"/>
    </row>
    <row r="172" spans="5:11">
      <c r="E172"/>
      <c r="F172" s="50" t="s">
        <v>191</v>
      </c>
      <c r="K172" s="253"/>
    </row>
    <row r="173" spans="11:11">
      <c r="K173" s="253"/>
    </row>
    <row r="174" spans="5:11">
      <c r="E174"/>
      <c r="F174" s="71" t="s">
        <v>192</v>
      </c>
      <c r="K174" s="253"/>
    </row>
    <row r="175" ht="15.75" spans="5:11">
      <c r="E175"/>
      <c r="F175" s="42" t="s">
        <v>251</v>
      </c>
      <c r="K175" s="253"/>
    </row>
    <row r="176" ht="15.75" spans="5:11">
      <c r="E176"/>
      <c r="F176" s="43" t="s">
        <v>162</v>
      </c>
      <c r="G176" s="44" t="s">
        <v>163</v>
      </c>
      <c r="H176" s="45" t="s">
        <v>164</v>
      </c>
      <c r="K176" s="253"/>
    </row>
    <row r="177" ht="15.75" spans="5:11">
      <c r="E177"/>
      <c r="F177" s="46" t="s">
        <v>290</v>
      </c>
      <c r="G177" s="47">
        <v>62.5</v>
      </c>
      <c r="H177" s="48">
        <v>50</v>
      </c>
      <c r="I177">
        <v>45</v>
      </c>
      <c r="J177" s="53">
        <f>G177*I177/1000</f>
        <v>2.8125</v>
      </c>
      <c r="K177" s="253"/>
    </row>
    <row r="178" ht="15.75" spans="5:11">
      <c r="E178"/>
      <c r="F178" s="46" t="s">
        <v>252</v>
      </c>
      <c r="G178" s="47">
        <v>40</v>
      </c>
      <c r="H178" s="48">
        <v>30</v>
      </c>
      <c r="I178">
        <v>27</v>
      </c>
      <c r="J178" s="53">
        <f t="shared" ref="J178:J182" si="5">G178*I178/1000</f>
        <v>1.08</v>
      </c>
      <c r="K178" s="253"/>
    </row>
    <row r="179" ht="15.75" spans="6:11">
      <c r="F179" s="46" t="s">
        <v>258</v>
      </c>
      <c r="G179" s="47">
        <v>15.75</v>
      </c>
      <c r="H179" s="48">
        <v>12.5</v>
      </c>
      <c r="I179">
        <v>30</v>
      </c>
      <c r="J179" s="53">
        <f t="shared" si="5"/>
        <v>0.4725</v>
      </c>
      <c r="K179" s="253"/>
    </row>
    <row r="180" ht="15.75" spans="6:11">
      <c r="F180" s="46" t="s">
        <v>259</v>
      </c>
      <c r="G180" s="47">
        <v>12</v>
      </c>
      <c r="H180" s="48">
        <v>10</v>
      </c>
      <c r="I180">
        <v>21</v>
      </c>
      <c r="J180" s="53">
        <f t="shared" si="5"/>
        <v>0.252</v>
      </c>
      <c r="K180" s="253"/>
    </row>
    <row r="181" ht="15.75" spans="6:11">
      <c r="F181" s="46" t="s">
        <v>291</v>
      </c>
      <c r="G181" s="47">
        <v>2.5</v>
      </c>
      <c r="H181" s="48">
        <v>2.5</v>
      </c>
      <c r="I181">
        <v>234</v>
      </c>
      <c r="J181" s="53">
        <f t="shared" si="5"/>
        <v>0.585</v>
      </c>
      <c r="K181" s="253"/>
    </row>
    <row r="182" ht="15.75" spans="6:11">
      <c r="F182" s="46" t="s">
        <v>249</v>
      </c>
      <c r="G182" s="47">
        <v>5</v>
      </c>
      <c r="H182" s="48">
        <v>5</v>
      </c>
      <c r="I182">
        <v>137</v>
      </c>
      <c r="J182" s="53">
        <f t="shared" si="5"/>
        <v>0.685</v>
      </c>
      <c r="K182" s="253"/>
    </row>
    <row r="183" ht="15.75" spans="6:11">
      <c r="F183" s="46" t="s">
        <v>292</v>
      </c>
      <c r="G183" s="47">
        <v>200</v>
      </c>
      <c r="H183" s="48">
        <v>200</v>
      </c>
      <c r="K183" s="253"/>
    </row>
    <row r="184" ht="15.75" spans="6:11">
      <c r="F184" s="46" t="s">
        <v>262</v>
      </c>
      <c r="G184" s="47">
        <v>200</v>
      </c>
      <c r="H184" s="48">
        <v>200</v>
      </c>
      <c r="K184" s="253"/>
    </row>
    <row r="185" ht="15.75" spans="6:11">
      <c r="F185" s="46" t="s">
        <v>170</v>
      </c>
      <c r="G185" s="47">
        <v>200</v>
      </c>
      <c r="H185" s="48">
        <v>200</v>
      </c>
      <c r="K185" s="253"/>
    </row>
    <row r="186" spans="11:11">
      <c r="K186" s="253"/>
    </row>
    <row r="187" ht="21" spans="5:11">
      <c r="E187"/>
      <c r="F187" s="250" t="s">
        <v>482</v>
      </c>
      <c r="G187" s="115"/>
      <c r="H187" s="115"/>
      <c r="K187" s="175">
        <f>J193+J194+J195+J197+J198+J199+J200+J201</f>
        <v>36.5571322</v>
      </c>
    </row>
    <row r="188" ht="14.45" customHeight="1" spans="5:11">
      <c r="E188"/>
      <c r="F188" s="251" t="s">
        <v>162</v>
      </c>
      <c r="G188" s="126" t="s">
        <v>163</v>
      </c>
      <c r="H188" s="126" t="s">
        <v>164</v>
      </c>
      <c r="K188" s="253"/>
    </row>
    <row r="189" ht="14.45" customHeight="1" spans="5:11">
      <c r="E189"/>
      <c r="F189" s="251" t="s">
        <v>483</v>
      </c>
      <c r="G189" s="252" t="s">
        <v>484</v>
      </c>
      <c r="H189" s="252">
        <v>100</v>
      </c>
      <c r="K189" s="253"/>
    </row>
    <row r="190" ht="14.45" customHeight="1" spans="5:11">
      <c r="E190"/>
      <c r="F190" s="251" t="s">
        <v>485</v>
      </c>
      <c r="G190" s="252">
        <v>100</v>
      </c>
      <c r="H190" s="252">
        <v>96.66</v>
      </c>
      <c r="K190" s="253"/>
    </row>
    <row r="191" ht="14.45" hidden="1" customHeight="1" spans="5:11">
      <c r="E191"/>
      <c r="F191" s="251"/>
      <c r="G191" s="252"/>
      <c r="H191" s="252"/>
      <c r="K191" s="253"/>
    </row>
    <row r="192" hidden="1" spans="5:11">
      <c r="E192"/>
      <c r="F192" s="127" t="s">
        <v>294</v>
      </c>
      <c r="G192" s="252">
        <v>196.6</v>
      </c>
      <c r="H192" s="252">
        <v>174.6</v>
      </c>
      <c r="K192" s="253"/>
    </row>
    <row r="193" spans="5:11">
      <c r="E193"/>
      <c r="F193" s="127" t="s">
        <v>486</v>
      </c>
      <c r="G193" s="252">
        <v>124.66</v>
      </c>
      <c r="H193" s="252">
        <v>91.34</v>
      </c>
      <c r="I193">
        <v>235.17</v>
      </c>
      <c r="J193" s="53">
        <f>G193*I193/1000</f>
        <v>29.3162922</v>
      </c>
      <c r="K193" s="253"/>
    </row>
    <row r="194" spans="5:11">
      <c r="E194"/>
      <c r="F194" s="127" t="s">
        <v>249</v>
      </c>
      <c r="G194" s="252">
        <v>4</v>
      </c>
      <c r="H194" s="252">
        <v>4</v>
      </c>
      <c r="I194">
        <v>137</v>
      </c>
      <c r="J194" s="53">
        <f t="shared" ref="J194:J201" si="6">G194*I194/1000</f>
        <v>0.548</v>
      </c>
      <c r="K194" s="253"/>
    </row>
    <row r="195" spans="5:11">
      <c r="E195"/>
      <c r="F195" s="127" t="s">
        <v>487</v>
      </c>
      <c r="G195" s="252">
        <v>1.44</v>
      </c>
      <c r="H195" s="252">
        <v>1.44</v>
      </c>
      <c r="I195">
        <v>17</v>
      </c>
      <c r="J195" s="53">
        <f t="shared" si="6"/>
        <v>0.02448</v>
      </c>
      <c r="K195" s="253"/>
    </row>
    <row r="196" spans="5:11">
      <c r="E196"/>
      <c r="F196" s="128" t="s">
        <v>296</v>
      </c>
      <c r="G196" s="252" t="s">
        <v>172</v>
      </c>
      <c r="H196" s="252">
        <v>66.6</v>
      </c>
      <c r="J196" s="53"/>
      <c r="K196" s="253"/>
    </row>
    <row r="197" spans="5:11">
      <c r="E197"/>
      <c r="F197" s="127" t="s">
        <v>259</v>
      </c>
      <c r="G197" s="252">
        <v>12.66</v>
      </c>
      <c r="H197" s="252">
        <v>10.66</v>
      </c>
      <c r="I197">
        <v>21</v>
      </c>
      <c r="J197" s="53">
        <f t="shared" si="6"/>
        <v>0.26586</v>
      </c>
      <c r="K197" s="253"/>
    </row>
    <row r="198" spans="5:11">
      <c r="E198"/>
      <c r="F198" s="127" t="s">
        <v>258</v>
      </c>
      <c r="G198" s="252">
        <v>13.34</v>
      </c>
      <c r="H198" s="252">
        <v>10.66</v>
      </c>
      <c r="I198">
        <v>30</v>
      </c>
      <c r="J198" s="53">
        <f t="shared" si="6"/>
        <v>0.4002</v>
      </c>
      <c r="K198" s="253"/>
    </row>
    <row r="199" spans="5:11">
      <c r="E199"/>
      <c r="F199" s="254" t="s">
        <v>297</v>
      </c>
      <c r="G199" s="252">
        <v>46.66</v>
      </c>
      <c r="H199" s="252">
        <v>46.66</v>
      </c>
      <c r="I199">
        <v>84</v>
      </c>
      <c r="J199" s="53">
        <f t="shared" si="6"/>
        <v>3.91944</v>
      </c>
      <c r="K199" s="253"/>
    </row>
    <row r="200" ht="14.45" customHeight="1" spans="5:11">
      <c r="E200"/>
      <c r="F200" s="254" t="s">
        <v>249</v>
      </c>
      <c r="G200" s="252">
        <v>10.66</v>
      </c>
      <c r="H200" s="252">
        <v>10.6</v>
      </c>
      <c r="I200">
        <v>137</v>
      </c>
      <c r="J200" s="53">
        <f t="shared" si="6"/>
        <v>1.46042</v>
      </c>
      <c r="K200" s="253"/>
    </row>
    <row r="201" spans="6:11">
      <c r="F201" s="254" t="s">
        <v>298</v>
      </c>
      <c r="G201" s="252">
        <v>2.66</v>
      </c>
      <c r="H201" s="252">
        <v>2.66</v>
      </c>
      <c r="I201">
        <v>234</v>
      </c>
      <c r="J201" s="53">
        <f t="shared" si="6"/>
        <v>0.62244</v>
      </c>
      <c r="K201" s="253"/>
    </row>
    <row r="202" ht="14.45" customHeight="1" spans="6:11">
      <c r="F202" s="255" t="s">
        <v>299</v>
      </c>
      <c r="G202" s="252" t="s">
        <v>172</v>
      </c>
      <c r="H202" s="252">
        <v>133.34</v>
      </c>
      <c r="J202" s="53"/>
      <c r="K202" s="253"/>
    </row>
    <row r="203" spans="11:11">
      <c r="K203" s="253"/>
    </row>
    <row r="204" ht="21.75" spans="6:11">
      <c r="F204" s="225" t="s">
        <v>488</v>
      </c>
      <c r="K204" s="175">
        <f>J206+J213</f>
        <v>10.946</v>
      </c>
    </row>
    <row r="205" ht="15.75" spans="6:11">
      <c r="F205" s="43" t="s">
        <v>162</v>
      </c>
      <c r="G205" s="44" t="s">
        <v>163</v>
      </c>
      <c r="H205" s="45" t="s">
        <v>164</v>
      </c>
      <c r="K205" s="253"/>
    </row>
    <row r="206" ht="15.75" spans="6:11">
      <c r="F206" s="46" t="s">
        <v>185</v>
      </c>
      <c r="G206" s="47">
        <v>17</v>
      </c>
      <c r="H206" s="48">
        <v>7</v>
      </c>
      <c r="I206">
        <v>558</v>
      </c>
      <c r="J206" s="53">
        <f>G206*I206/1000</f>
        <v>9.486</v>
      </c>
      <c r="K206" s="253"/>
    </row>
    <row r="207" ht="15.75" hidden="1" spans="6:11">
      <c r="F207" s="46" t="s">
        <v>302</v>
      </c>
      <c r="G207" s="47">
        <v>15</v>
      </c>
      <c r="H207" s="48">
        <v>56</v>
      </c>
      <c r="J207" s="53"/>
      <c r="K207" s="253"/>
    </row>
    <row r="208" ht="15.75" hidden="1" spans="6:11">
      <c r="F208" s="46" t="s">
        <v>303</v>
      </c>
      <c r="G208" s="47">
        <v>30</v>
      </c>
      <c r="H208" s="48">
        <v>45</v>
      </c>
      <c r="J208" s="53"/>
      <c r="K208" s="253"/>
    </row>
    <row r="209" ht="15.75" hidden="1" spans="6:11">
      <c r="F209" s="46" t="s">
        <v>304</v>
      </c>
      <c r="G209" s="47">
        <v>20</v>
      </c>
      <c r="H209" s="48">
        <v>37</v>
      </c>
      <c r="J209" s="53"/>
      <c r="K209" s="253"/>
    </row>
    <row r="210" ht="15.75" hidden="1" spans="6:11">
      <c r="F210" s="46" t="s">
        <v>305</v>
      </c>
      <c r="G210" s="47">
        <v>25</v>
      </c>
      <c r="H210" s="48">
        <v>46</v>
      </c>
      <c r="J210" s="53"/>
      <c r="K210" s="253"/>
    </row>
    <row r="211" ht="15.75" hidden="1" spans="6:11">
      <c r="F211" s="46" t="s">
        <v>306</v>
      </c>
      <c r="G211" s="47">
        <v>20</v>
      </c>
      <c r="H211" s="48">
        <v>32</v>
      </c>
      <c r="J211" s="53"/>
      <c r="K211" s="253"/>
    </row>
    <row r="212" ht="15.75" hidden="1" spans="6:11">
      <c r="F212" s="72" t="s">
        <v>307</v>
      </c>
      <c r="G212" s="49" t="s">
        <v>172</v>
      </c>
      <c r="H212" s="130" t="s">
        <v>172</v>
      </c>
      <c r="J212" s="53"/>
      <c r="K212" s="253"/>
    </row>
    <row r="213" ht="15.75" spans="6:11">
      <c r="F213" s="46" t="s">
        <v>183</v>
      </c>
      <c r="G213" s="47">
        <v>20</v>
      </c>
      <c r="H213" s="48">
        <v>20</v>
      </c>
      <c r="I213">
        <v>73</v>
      </c>
      <c r="J213" s="53">
        <f>G213*I213/1000</f>
        <v>1.46</v>
      </c>
      <c r="K213" s="253"/>
    </row>
    <row r="214" ht="15.75" hidden="1" spans="6:11">
      <c r="F214" s="46" t="s">
        <v>309</v>
      </c>
      <c r="G214" s="47">
        <v>0</v>
      </c>
      <c r="H214" s="48">
        <v>0</v>
      </c>
      <c r="I214">
        <v>600</v>
      </c>
      <c r="J214">
        <f>G214*I214/1000</f>
        <v>0</v>
      </c>
      <c r="K214" s="253"/>
    </row>
    <row r="215" ht="15.75" spans="6:11">
      <c r="F215" s="46" t="s">
        <v>180</v>
      </c>
      <c r="G215" s="47">
        <v>214</v>
      </c>
      <c r="H215" s="48">
        <v>214</v>
      </c>
      <c r="K215" s="253"/>
    </row>
    <row r="216" spans="11:11">
      <c r="K216" s="253"/>
    </row>
    <row r="217" ht="21" spans="6:11">
      <c r="F217" s="224" t="s">
        <v>489</v>
      </c>
      <c r="K217" s="253"/>
    </row>
    <row r="218" spans="6:11">
      <c r="F218" s="4" t="s">
        <v>32</v>
      </c>
      <c r="G218">
        <v>60</v>
      </c>
      <c r="I218">
        <v>32.63</v>
      </c>
      <c r="K218" s="175">
        <f>G218*I218/1000</f>
        <v>1.9578</v>
      </c>
    </row>
    <row r="219" spans="11:11">
      <c r="K219" s="253"/>
    </row>
    <row r="220" ht="15.75" spans="11:11">
      <c r="K220" s="253"/>
    </row>
    <row r="221" ht="21.75" spans="5:11">
      <c r="E221" s="220" t="s">
        <v>467</v>
      </c>
      <c r="F221" s="224" t="s">
        <v>490</v>
      </c>
      <c r="K221" s="253"/>
    </row>
    <row r="222" spans="11:11">
      <c r="K222" s="175">
        <f>J226+J227+J228</f>
        <v>9.31</v>
      </c>
    </row>
    <row r="223" ht="24.75" customHeight="1" spans="6:11">
      <c r="F223" s="271" t="s">
        <v>286</v>
      </c>
      <c r="G223" s="272" t="s">
        <v>284</v>
      </c>
      <c r="H223" s="273"/>
      <c r="K223"/>
    </row>
    <row r="224" spans="6:11">
      <c r="F224" s="271"/>
      <c r="G224" s="274">
        <v>1</v>
      </c>
      <c r="H224" s="275"/>
      <c r="K224"/>
    </row>
    <row r="225" spans="6:11">
      <c r="F225" s="271"/>
      <c r="G225" s="276" t="s">
        <v>163</v>
      </c>
      <c r="H225" s="276" t="s">
        <v>164</v>
      </c>
      <c r="K225"/>
    </row>
    <row r="226" spans="6:11">
      <c r="F226" s="277" t="s">
        <v>491</v>
      </c>
      <c r="G226" s="278">
        <v>5</v>
      </c>
      <c r="H226" s="278">
        <v>5</v>
      </c>
      <c r="I226">
        <v>420</v>
      </c>
      <c r="J226" s="53">
        <f>G226*I226/1000</f>
        <v>2.1</v>
      </c>
      <c r="K226"/>
    </row>
    <row r="227" spans="6:11">
      <c r="F227" s="277" t="s">
        <v>492</v>
      </c>
      <c r="G227" s="278">
        <v>20</v>
      </c>
      <c r="H227" s="278">
        <v>20</v>
      </c>
      <c r="I227">
        <v>73</v>
      </c>
      <c r="J227" s="53">
        <f>G227*I227/1000</f>
        <v>1.46</v>
      </c>
      <c r="K227"/>
    </row>
    <row r="228" spans="6:11">
      <c r="F228" s="277" t="s">
        <v>493</v>
      </c>
      <c r="G228" s="278">
        <v>100</v>
      </c>
      <c r="H228" s="278">
        <v>100</v>
      </c>
      <c r="I228">
        <v>57.5</v>
      </c>
      <c r="J228" s="53">
        <f>G228*I228/1000</f>
        <v>5.75</v>
      </c>
      <c r="K228"/>
    </row>
    <row r="229" spans="6:11">
      <c r="F229" s="277" t="s">
        <v>180</v>
      </c>
      <c r="G229" s="278">
        <v>120</v>
      </c>
      <c r="H229" s="278">
        <v>120</v>
      </c>
      <c r="K229"/>
    </row>
    <row r="230" spans="6:11">
      <c r="F230" s="279" t="s">
        <v>494</v>
      </c>
      <c r="G230" s="279" t="s">
        <v>172</v>
      </c>
      <c r="H230" s="280">
        <v>200</v>
      </c>
      <c r="K230"/>
    </row>
    <row r="231" spans="11:11">
      <c r="K231" s="253"/>
    </row>
    <row r="232" spans="11:11">
      <c r="K232" s="253"/>
    </row>
    <row r="233" spans="6:11">
      <c r="F233" s="281" t="s">
        <v>418</v>
      </c>
      <c r="G233">
        <v>65</v>
      </c>
      <c r="I233">
        <v>16.79</v>
      </c>
      <c r="K233" s="70">
        <v>16.79</v>
      </c>
    </row>
    <row r="234" ht="15.75" spans="11:11">
      <c r="K234" s="253"/>
    </row>
    <row r="235" s="2" customFormat="1" ht="21.75" spans="5:11">
      <c r="E235" s="81"/>
      <c r="F235" s="219" t="s">
        <v>206</v>
      </c>
      <c r="G235" s="257"/>
      <c r="H235" s="257"/>
      <c r="I235" s="257"/>
      <c r="J235" s="257"/>
      <c r="K235" s="260">
        <f>K237+K251+K262+K270+K274+K282+K304+K313+K336+K348+K351+K353</f>
        <v>155.186595</v>
      </c>
    </row>
    <row r="236" ht="15.75" spans="11:11">
      <c r="K236" s="253"/>
    </row>
    <row r="237" ht="21.75" spans="5:11">
      <c r="E237" s="220" t="s">
        <v>451</v>
      </c>
      <c r="F237" s="225" t="s">
        <v>495</v>
      </c>
      <c r="K237" s="175">
        <f>J242+J243+J244+J246+J247+J248+J249</f>
        <v>9.506</v>
      </c>
    </row>
    <row r="238" spans="11:11">
      <c r="K238" s="253"/>
    </row>
    <row r="239" spans="6:11">
      <c r="F239" s="134" t="s">
        <v>496</v>
      </c>
      <c r="K239" s="253"/>
    </row>
    <row r="240" ht="15.75" spans="5:11">
      <c r="E240"/>
      <c r="F240" s="135" t="s">
        <v>161</v>
      </c>
      <c r="K240" s="253"/>
    </row>
    <row r="241" ht="15.75" spans="5:11">
      <c r="E241"/>
      <c r="F241" s="77" t="s">
        <v>162</v>
      </c>
      <c r="G241" s="12" t="s">
        <v>163</v>
      </c>
      <c r="H241" s="13" t="s">
        <v>164</v>
      </c>
      <c r="K241" s="253"/>
    </row>
    <row r="242" ht="15.75" spans="5:11">
      <c r="E242"/>
      <c r="F242" s="46" t="s">
        <v>497</v>
      </c>
      <c r="G242" s="15">
        <v>140</v>
      </c>
      <c r="H242" s="16">
        <v>140</v>
      </c>
      <c r="I242">
        <v>57.5</v>
      </c>
      <c r="J242" s="53">
        <f>G242*I242/1000</f>
        <v>8.05</v>
      </c>
      <c r="K242" s="253"/>
    </row>
    <row r="243" ht="15.75" spans="5:11">
      <c r="E243"/>
      <c r="F243" s="46" t="s">
        <v>180</v>
      </c>
      <c r="G243" s="15">
        <v>60</v>
      </c>
      <c r="H243" s="16">
        <v>60</v>
      </c>
      <c r="I243">
        <v>0</v>
      </c>
      <c r="J243" s="53">
        <f>G243*I243/1000</f>
        <v>0</v>
      </c>
      <c r="K243" s="253"/>
    </row>
    <row r="244" ht="15.75" spans="5:11">
      <c r="E244"/>
      <c r="F244" s="46" t="s">
        <v>498</v>
      </c>
      <c r="G244" s="15">
        <v>2</v>
      </c>
      <c r="H244" s="16">
        <v>2</v>
      </c>
      <c r="I244">
        <v>610</v>
      </c>
      <c r="J244" s="53">
        <f t="shared" ref="J244:J249" si="7">G244*I244/1000</f>
        <v>1.22</v>
      </c>
      <c r="K244" s="253"/>
    </row>
    <row r="245" ht="15.75" spans="5:11">
      <c r="E245"/>
      <c r="F245" s="46" t="s">
        <v>183</v>
      </c>
      <c r="G245" s="15">
        <v>1.6</v>
      </c>
      <c r="H245" s="16">
        <v>1.6</v>
      </c>
      <c r="I245">
        <v>73</v>
      </c>
      <c r="J245" s="53"/>
      <c r="K245" s="253"/>
    </row>
    <row r="246" ht="15.75" spans="5:11">
      <c r="E246"/>
      <c r="F246" s="46" t="s">
        <v>499</v>
      </c>
      <c r="G246" s="258">
        <v>4</v>
      </c>
      <c r="H246" s="259">
        <v>4</v>
      </c>
      <c r="I246" s="261"/>
      <c r="J246" s="262">
        <f t="shared" si="7"/>
        <v>0</v>
      </c>
      <c r="K246" s="253"/>
    </row>
    <row r="247" ht="15.75" spans="5:11">
      <c r="E247"/>
      <c r="F247" s="46" t="s">
        <v>254</v>
      </c>
      <c r="G247" s="15">
        <v>4</v>
      </c>
      <c r="H247" s="16">
        <v>4</v>
      </c>
      <c r="J247" s="53">
        <f t="shared" si="7"/>
        <v>0</v>
      </c>
      <c r="K247" s="253"/>
    </row>
    <row r="248" ht="15.75" spans="5:11">
      <c r="E248"/>
      <c r="F248" s="46" t="s">
        <v>255</v>
      </c>
      <c r="G248" s="15">
        <v>4</v>
      </c>
      <c r="H248" s="16">
        <v>4</v>
      </c>
      <c r="I248">
        <v>59</v>
      </c>
      <c r="J248" s="53">
        <f t="shared" si="7"/>
        <v>0.236</v>
      </c>
      <c r="K248" s="253"/>
    </row>
    <row r="249" ht="15.75" spans="5:11">
      <c r="E249"/>
      <c r="F249" s="46" t="s">
        <v>257</v>
      </c>
      <c r="G249" s="15">
        <v>4</v>
      </c>
      <c r="H249" s="16">
        <v>4</v>
      </c>
      <c r="J249" s="53">
        <f t="shared" si="7"/>
        <v>0</v>
      </c>
      <c r="K249" s="253"/>
    </row>
    <row r="250" spans="11:11">
      <c r="K250" s="253"/>
    </row>
    <row r="251" ht="21" spans="5:11">
      <c r="E251"/>
      <c r="F251" s="247" t="s">
        <v>500</v>
      </c>
      <c r="G251" s="22"/>
      <c r="H251" s="22"/>
      <c r="I251" s="106"/>
      <c r="J251" s="66"/>
      <c r="K251" s="61">
        <f>J258+J260</f>
        <v>0.99</v>
      </c>
    </row>
    <row r="252" spans="5:11">
      <c r="E252"/>
      <c r="F252" s="90" t="s">
        <v>191</v>
      </c>
      <c r="G252" s="22"/>
      <c r="H252" s="22"/>
      <c r="I252" s="106"/>
      <c r="J252" s="65"/>
      <c r="K252" s="58"/>
    </row>
    <row r="253" spans="5:11">
      <c r="E253"/>
      <c r="F253" s="91"/>
      <c r="G253" s="22"/>
      <c r="H253" s="22"/>
      <c r="I253" s="106"/>
      <c r="J253" s="65"/>
      <c r="K253" s="58"/>
    </row>
    <row r="254" spans="5:11">
      <c r="E254"/>
      <c r="F254" s="92" t="s">
        <v>192</v>
      </c>
      <c r="G254" s="22"/>
      <c r="H254" s="22"/>
      <c r="I254" s="106"/>
      <c r="J254" s="65"/>
      <c r="K254" s="58"/>
    </row>
    <row r="255" spans="5:11">
      <c r="E255"/>
      <c r="F255" s="93" t="s">
        <v>200</v>
      </c>
      <c r="G255" s="22"/>
      <c r="H255" s="22"/>
      <c r="I255" s="106"/>
      <c r="J255" s="65"/>
      <c r="K255" s="58"/>
    </row>
    <row r="256" ht="15.75" spans="5:11">
      <c r="E256"/>
      <c r="F256" s="24" t="s">
        <v>161</v>
      </c>
      <c r="G256" s="22"/>
      <c r="H256" s="22"/>
      <c r="I256" s="106"/>
      <c r="J256" s="65"/>
      <c r="K256" s="58"/>
    </row>
    <row r="257" spans="5:11">
      <c r="E257"/>
      <c r="F257" s="94" t="s">
        <v>162</v>
      </c>
      <c r="G257" s="95" t="s">
        <v>163</v>
      </c>
      <c r="H257" s="95" t="s">
        <v>164</v>
      </c>
      <c r="I257" s="106"/>
      <c r="J257" s="65"/>
      <c r="K257" s="58"/>
    </row>
    <row r="258" spans="5:11">
      <c r="E258"/>
      <c r="F258" s="96" t="s">
        <v>178</v>
      </c>
      <c r="G258" s="97">
        <v>0.4</v>
      </c>
      <c r="H258" s="97">
        <v>0.4</v>
      </c>
      <c r="I258" s="106" t="s">
        <v>454</v>
      </c>
      <c r="J258" s="66">
        <f>G258*I258/1000</f>
        <v>0.26</v>
      </c>
      <c r="K258" s="58"/>
    </row>
    <row r="259" spans="5:11">
      <c r="E259"/>
      <c r="F259" s="96" t="s">
        <v>180</v>
      </c>
      <c r="G259" s="97">
        <v>190</v>
      </c>
      <c r="H259" s="97">
        <v>190</v>
      </c>
      <c r="I259" s="106"/>
      <c r="J259" s="65"/>
      <c r="K259" s="58"/>
    </row>
    <row r="260" spans="5:11">
      <c r="E260"/>
      <c r="F260" s="96" t="s">
        <v>183</v>
      </c>
      <c r="G260" s="97">
        <v>10</v>
      </c>
      <c r="H260" s="97">
        <v>10</v>
      </c>
      <c r="I260" s="106" t="s">
        <v>457</v>
      </c>
      <c r="J260" s="66">
        <f>G260*I260/1000</f>
        <v>0.73</v>
      </c>
      <c r="K260" s="58"/>
    </row>
    <row r="261" spans="5:11">
      <c r="E261"/>
      <c r="K261" s="253"/>
    </row>
    <row r="262" ht="21" spans="5:11">
      <c r="E262"/>
      <c r="F262" s="248" t="s">
        <v>501</v>
      </c>
      <c r="G262" s="248"/>
      <c r="H262" s="248"/>
      <c r="I262" s="248"/>
      <c r="J262" s="248"/>
      <c r="K262" s="61">
        <f>K265+K266+K267</f>
        <v>8.458125</v>
      </c>
    </row>
    <row r="263" ht="15.75" spans="5:11">
      <c r="E263"/>
      <c r="F263" s="20"/>
      <c r="I263" s="57"/>
      <c r="K263" s="58"/>
    </row>
    <row r="264" ht="15.75" spans="5:11">
      <c r="E264"/>
      <c r="F264" s="282" t="s">
        <v>162</v>
      </c>
      <c r="G264" s="109" t="s">
        <v>163</v>
      </c>
      <c r="H264" s="110" t="s">
        <v>164</v>
      </c>
      <c r="I264" s="132"/>
      <c r="J264" s="68"/>
      <c r="K264" s="58"/>
    </row>
    <row r="265" ht="15.75" spans="5:11">
      <c r="E265"/>
      <c r="F265" s="283" t="s">
        <v>502</v>
      </c>
      <c r="G265" s="112">
        <v>12.5</v>
      </c>
      <c r="H265" s="112">
        <v>12.5</v>
      </c>
      <c r="I265" s="64" t="s">
        <v>503</v>
      </c>
      <c r="J265" s="68">
        <f>G265*I265/1000</f>
        <v>6.225</v>
      </c>
      <c r="K265" s="58">
        <f>J265</f>
        <v>6.225</v>
      </c>
    </row>
    <row r="266" ht="15.75" spans="5:11">
      <c r="E266"/>
      <c r="F266" s="283" t="s">
        <v>51</v>
      </c>
      <c r="G266" s="112">
        <v>37.5</v>
      </c>
      <c r="H266" s="112">
        <v>37.5</v>
      </c>
      <c r="I266" s="132"/>
      <c r="J266" s="68">
        <f>G266*I266/1000</f>
        <v>0</v>
      </c>
      <c r="K266" s="58">
        <f>J266</f>
        <v>0</v>
      </c>
    </row>
    <row r="267" ht="15.75" spans="5:11">
      <c r="E267"/>
      <c r="F267" s="283" t="s">
        <v>504</v>
      </c>
      <c r="G267" s="284">
        <v>37.5</v>
      </c>
      <c r="H267" s="284">
        <v>37.5</v>
      </c>
      <c r="I267" s="132">
        <v>59.55</v>
      </c>
      <c r="J267" s="68">
        <f>G267*I267/1000</f>
        <v>2.233125</v>
      </c>
      <c r="K267" s="58">
        <f>J267</f>
        <v>2.233125</v>
      </c>
    </row>
    <row r="268" spans="5:11">
      <c r="E268"/>
      <c r="K268" s="253"/>
    </row>
    <row r="269" ht="21" spans="6:11">
      <c r="F269" s="224" t="s">
        <v>505</v>
      </c>
      <c r="K269" s="236"/>
    </row>
    <row r="270" ht="15.75" spans="5:11">
      <c r="E270"/>
      <c r="F270" s="4" t="s">
        <v>282</v>
      </c>
      <c r="G270">
        <v>150</v>
      </c>
      <c r="I270">
        <v>320</v>
      </c>
      <c r="K270" s="237">
        <f>G270*I270/1000</f>
        <v>48</v>
      </c>
    </row>
    <row r="271" spans="5:11">
      <c r="E271"/>
      <c r="K271" s="253"/>
    </row>
    <row r="272" ht="15.75" spans="11:11">
      <c r="K272" s="253"/>
    </row>
    <row r="273" ht="21.75" spans="5:11">
      <c r="E273" s="220" t="s">
        <v>462</v>
      </c>
      <c r="F273" s="224" t="s">
        <v>506</v>
      </c>
      <c r="K273" s="198"/>
    </row>
    <row r="274" ht="17.25" spans="5:11">
      <c r="E274"/>
      <c r="F274" s="114" t="s">
        <v>283</v>
      </c>
      <c r="G274" s="115"/>
      <c r="H274" s="115"/>
      <c r="K274" s="175">
        <f>J278</f>
        <v>8.942</v>
      </c>
    </row>
    <row r="275" ht="15.75" spans="5:8">
      <c r="E275"/>
      <c r="F275" s="117"/>
      <c r="G275" s="118" t="s">
        <v>284</v>
      </c>
      <c r="H275" s="118"/>
    </row>
    <row r="276" ht="15.75" spans="5:8">
      <c r="E276"/>
      <c r="F276" s="119"/>
      <c r="G276" s="118" t="s">
        <v>285</v>
      </c>
      <c r="H276" s="118"/>
    </row>
    <row r="277" ht="15.75" spans="5:8">
      <c r="E277"/>
      <c r="F277" s="117" t="s">
        <v>286</v>
      </c>
      <c r="G277" s="120" t="s">
        <v>163</v>
      </c>
      <c r="H277" s="120" t="s">
        <v>164</v>
      </c>
    </row>
    <row r="278" ht="15.75" spans="5:10">
      <c r="E278"/>
      <c r="F278" s="117" t="s">
        <v>288</v>
      </c>
      <c r="G278" s="118">
        <v>105.2</v>
      </c>
      <c r="H278" s="118">
        <v>100</v>
      </c>
      <c r="I278">
        <v>85</v>
      </c>
      <c r="J278" s="53">
        <f>G278*I278/1000</f>
        <v>8.942</v>
      </c>
    </row>
    <row r="279" ht="15.75" spans="5:8">
      <c r="E279"/>
      <c r="F279" s="117" t="s">
        <v>289</v>
      </c>
      <c r="G279" s="249"/>
      <c r="H279" s="118">
        <v>100</v>
      </c>
    </row>
    <row r="280" spans="5:11">
      <c r="E280"/>
      <c r="K280" s="198"/>
    </row>
    <row r="281" spans="11:11">
      <c r="K281" s="253"/>
    </row>
    <row r="282" ht="21.75" spans="6:11">
      <c r="F282" s="225" t="s">
        <v>507</v>
      </c>
      <c r="K282" s="175">
        <f>J284+J285+J286+J287+J293+J295+J296+J300</f>
        <v>3.67775</v>
      </c>
    </row>
    <row r="283" ht="15.75" spans="5:11">
      <c r="E283"/>
      <c r="F283" s="43" t="s">
        <v>162</v>
      </c>
      <c r="G283" s="44" t="s">
        <v>163</v>
      </c>
      <c r="H283" s="45" t="s">
        <v>164</v>
      </c>
      <c r="K283" s="253"/>
    </row>
    <row r="284" ht="15.75" spans="5:11">
      <c r="E284"/>
      <c r="F284" s="46" t="s">
        <v>252</v>
      </c>
      <c r="G284" s="139">
        <v>93.75</v>
      </c>
      <c r="H284" s="140">
        <v>75</v>
      </c>
      <c r="I284">
        <v>27</v>
      </c>
      <c r="J284" s="53">
        <f>G284*I284/1000</f>
        <v>2.53125</v>
      </c>
      <c r="K284" s="253"/>
    </row>
    <row r="285" ht="15.75" spans="5:11">
      <c r="E285"/>
      <c r="F285" s="46" t="s">
        <v>258</v>
      </c>
      <c r="G285" s="49">
        <v>12.5</v>
      </c>
      <c r="H285" s="48">
        <v>10</v>
      </c>
      <c r="I285">
        <v>30</v>
      </c>
      <c r="J285" s="53">
        <f t="shared" ref="J285:J287" si="8">G285*I285/1000</f>
        <v>0.375</v>
      </c>
      <c r="K285" s="253"/>
    </row>
    <row r="286" ht="15.75" spans="5:11">
      <c r="E286"/>
      <c r="F286" s="46" t="s">
        <v>259</v>
      </c>
      <c r="G286" s="47">
        <v>11.88</v>
      </c>
      <c r="H286" s="48">
        <v>10</v>
      </c>
      <c r="I286">
        <v>21</v>
      </c>
      <c r="J286" s="53">
        <f t="shared" si="8"/>
        <v>0.24948</v>
      </c>
      <c r="K286" s="253"/>
    </row>
    <row r="287" ht="15.75" spans="5:11">
      <c r="E287"/>
      <c r="F287" s="46" t="s">
        <v>249</v>
      </c>
      <c r="G287" s="47">
        <v>2.43</v>
      </c>
      <c r="H287" s="48">
        <v>2.43</v>
      </c>
      <c r="I287">
        <v>137</v>
      </c>
      <c r="J287" s="53">
        <f t="shared" si="8"/>
        <v>0.33291</v>
      </c>
      <c r="K287" s="253"/>
    </row>
    <row r="288" ht="15.75" hidden="1" spans="5:11">
      <c r="E288"/>
      <c r="F288" s="46" t="s">
        <v>324</v>
      </c>
      <c r="G288" s="47">
        <v>10</v>
      </c>
      <c r="H288" s="48">
        <v>10</v>
      </c>
      <c r="J288" s="53"/>
      <c r="K288" s="253"/>
    </row>
    <row r="289" ht="15.75" hidden="1" spans="5:11">
      <c r="E289"/>
      <c r="F289" s="46" t="s">
        <v>325</v>
      </c>
      <c r="G289" s="47">
        <v>10</v>
      </c>
      <c r="H289" s="48">
        <v>10</v>
      </c>
      <c r="J289" s="53"/>
      <c r="K289" s="253"/>
    </row>
    <row r="290" ht="15.75" hidden="1" spans="5:11">
      <c r="E290"/>
      <c r="F290" s="46" t="s">
        <v>326</v>
      </c>
      <c r="G290" s="47">
        <v>10</v>
      </c>
      <c r="H290" s="48">
        <v>10</v>
      </c>
      <c r="J290" s="53"/>
      <c r="K290" s="253"/>
    </row>
    <row r="291" ht="15.75" hidden="1" spans="5:11">
      <c r="E291"/>
      <c r="F291" s="46" t="s">
        <v>327</v>
      </c>
      <c r="G291" s="141">
        <v>44323</v>
      </c>
      <c r="H291" s="142">
        <v>44323</v>
      </c>
      <c r="J291" s="53"/>
      <c r="K291" s="253"/>
    </row>
    <row r="292" ht="15.75" hidden="1" spans="5:11">
      <c r="E292"/>
      <c r="F292" s="46" t="s">
        <v>328</v>
      </c>
      <c r="G292" s="47">
        <v>5</v>
      </c>
      <c r="H292" s="48">
        <v>5</v>
      </c>
      <c r="J292" s="53"/>
      <c r="K292" s="253"/>
    </row>
    <row r="293" ht="15.75" spans="5:11">
      <c r="E293"/>
      <c r="F293" s="46" t="s">
        <v>508</v>
      </c>
      <c r="G293" s="47">
        <v>2.43</v>
      </c>
      <c r="H293" s="48">
        <v>2.43</v>
      </c>
      <c r="J293" s="53">
        <f>G293*I293/1000</f>
        <v>0</v>
      </c>
      <c r="K293" s="253"/>
    </row>
    <row r="294" ht="15.75" hidden="1" spans="5:11">
      <c r="E294"/>
      <c r="F294" s="46" t="s">
        <v>330</v>
      </c>
      <c r="G294" s="47">
        <v>5</v>
      </c>
      <c r="H294" s="48">
        <v>5</v>
      </c>
      <c r="J294" s="53"/>
      <c r="K294" s="253"/>
    </row>
    <row r="295" ht="15.75" spans="5:11">
      <c r="E295"/>
      <c r="F295" s="46" t="s">
        <v>225</v>
      </c>
      <c r="G295" s="139">
        <v>5</v>
      </c>
      <c r="H295" s="48">
        <v>5</v>
      </c>
      <c r="J295" s="53">
        <f>G295*I295/1000</f>
        <v>0</v>
      </c>
      <c r="K295" s="253"/>
    </row>
    <row r="296" ht="15.75" spans="5:11">
      <c r="E296"/>
      <c r="F296" s="46" t="s">
        <v>509</v>
      </c>
      <c r="G296" s="47">
        <v>5</v>
      </c>
      <c r="H296" s="48">
        <v>5</v>
      </c>
      <c r="I296">
        <v>35</v>
      </c>
      <c r="J296" s="53">
        <f>G296*I296/1000</f>
        <v>0.175</v>
      </c>
      <c r="K296" s="253"/>
    </row>
    <row r="297" ht="15.75" spans="6:11">
      <c r="F297" s="46" t="s">
        <v>180</v>
      </c>
      <c r="G297" s="285">
        <v>190</v>
      </c>
      <c r="H297" s="286">
        <v>190</v>
      </c>
      <c r="I297">
        <v>0</v>
      </c>
      <c r="J297" s="53">
        <f t="shared" ref="J297:J300" si="9">G297*I297/1000</f>
        <v>0</v>
      </c>
      <c r="K297" s="253"/>
    </row>
    <row r="298" ht="15.75" spans="6:11">
      <c r="F298" s="46" t="s">
        <v>510</v>
      </c>
      <c r="G298" s="286">
        <v>190</v>
      </c>
      <c r="H298" s="286">
        <v>190</v>
      </c>
      <c r="J298" s="53">
        <f t="shared" si="9"/>
        <v>0</v>
      </c>
      <c r="K298" s="253"/>
    </row>
    <row r="299" ht="15.75" spans="6:11">
      <c r="F299" s="46" t="s">
        <v>511</v>
      </c>
      <c r="G299" s="286">
        <v>190</v>
      </c>
      <c r="H299" s="286">
        <v>190</v>
      </c>
      <c r="J299" s="53">
        <f t="shared" si="9"/>
        <v>0</v>
      </c>
      <c r="K299" s="253"/>
    </row>
    <row r="300" ht="15.75" spans="6:11">
      <c r="F300" s="46" t="s">
        <v>212</v>
      </c>
      <c r="G300" s="286">
        <v>0.83</v>
      </c>
      <c r="H300" s="286">
        <v>0.83</v>
      </c>
      <c r="I300">
        <v>17</v>
      </c>
      <c r="J300" s="53">
        <f t="shared" si="9"/>
        <v>0.01411</v>
      </c>
      <c r="K300" s="253"/>
    </row>
    <row r="301" spans="7:11">
      <c r="G301" s="286"/>
      <c r="H301" s="286"/>
      <c r="K301" s="253"/>
    </row>
    <row r="302" spans="7:11">
      <c r="G302" s="286"/>
      <c r="H302" s="286"/>
      <c r="K302" s="253"/>
    </row>
    <row r="303" spans="11:11">
      <c r="K303" s="253"/>
    </row>
    <row r="304" ht="21" spans="5:11">
      <c r="E304"/>
      <c r="F304" s="225" t="s">
        <v>512</v>
      </c>
      <c r="K304" s="175">
        <f>J307+J309+J310</f>
        <v>9.5598</v>
      </c>
    </row>
    <row r="305" ht="15.75" spans="5:11">
      <c r="E305"/>
      <c r="F305" s="42" t="s">
        <v>161</v>
      </c>
      <c r="K305" s="253"/>
    </row>
    <row r="306" ht="15.75" spans="5:11">
      <c r="E306"/>
      <c r="F306" s="43" t="s">
        <v>162</v>
      </c>
      <c r="G306" s="44" t="s">
        <v>163</v>
      </c>
      <c r="H306" s="45" t="s">
        <v>164</v>
      </c>
      <c r="K306" s="253"/>
    </row>
    <row r="307" ht="15.75" spans="5:11">
      <c r="E307"/>
      <c r="F307" s="46" t="s">
        <v>333</v>
      </c>
      <c r="G307" s="47">
        <v>68</v>
      </c>
      <c r="H307" s="48">
        <v>68</v>
      </c>
      <c r="I307">
        <v>59</v>
      </c>
      <c r="J307" s="53">
        <f>G307*I307/1000</f>
        <v>4.012</v>
      </c>
      <c r="K307" s="253"/>
    </row>
    <row r="308" ht="15.75" spans="5:11">
      <c r="E308"/>
      <c r="F308" s="46" t="s">
        <v>180</v>
      </c>
      <c r="G308" s="47">
        <v>408</v>
      </c>
      <c r="H308" s="48">
        <v>408</v>
      </c>
      <c r="J308" s="53">
        <f>G308*I308/1000</f>
        <v>0</v>
      </c>
      <c r="K308" s="253"/>
    </row>
    <row r="309" ht="15.75" spans="5:11">
      <c r="E309"/>
      <c r="F309" s="46" t="s">
        <v>264</v>
      </c>
      <c r="G309" s="47">
        <v>3.4</v>
      </c>
      <c r="H309" s="48">
        <v>3.4</v>
      </c>
      <c r="I309">
        <v>17</v>
      </c>
      <c r="J309" s="53">
        <f>G309*I309/1000</f>
        <v>0.0578</v>
      </c>
      <c r="K309" s="253"/>
    </row>
    <row r="310" ht="15.75" spans="5:11">
      <c r="E310"/>
      <c r="F310" s="46" t="s">
        <v>173</v>
      </c>
      <c r="G310" s="47">
        <v>9</v>
      </c>
      <c r="H310" s="48">
        <v>9</v>
      </c>
      <c r="I310">
        <v>610</v>
      </c>
      <c r="J310" s="53">
        <f>G310*I310/1000</f>
        <v>5.49</v>
      </c>
      <c r="K310" s="253"/>
    </row>
    <row r="311" spans="11:11">
      <c r="K311" s="253"/>
    </row>
    <row r="312" spans="11:11">
      <c r="K312" s="253"/>
    </row>
    <row r="313" ht="21" spans="5:11">
      <c r="E313"/>
      <c r="F313" s="225" t="s">
        <v>513</v>
      </c>
      <c r="K313" s="175">
        <f>J327+J329+J330+J331+J332</f>
        <v>34.23432</v>
      </c>
    </row>
    <row r="314" spans="5:11">
      <c r="E314"/>
      <c r="F314" s="50" t="s">
        <v>335</v>
      </c>
      <c r="K314" s="253"/>
    </row>
    <row r="315" spans="5:11">
      <c r="E315"/>
      <c r="F315" s="50" t="s">
        <v>191</v>
      </c>
      <c r="K315" s="253"/>
    </row>
    <row r="316" spans="11:11">
      <c r="K316" s="253"/>
    </row>
    <row r="317" spans="5:11">
      <c r="E317"/>
      <c r="F317" s="71" t="s">
        <v>192</v>
      </c>
      <c r="K317" s="53"/>
    </row>
    <row r="318" spans="5:11">
      <c r="E318"/>
      <c r="F318" s="144"/>
      <c r="K318" s="53"/>
    </row>
    <row r="319" hidden="1" spans="5:11">
      <c r="E319"/>
      <c r="F319" s="145" t="s">
        <v>336</v>
      </c>
      <c r="K319" s="53"/>
    </row>
    <row r="320" ht="15.75" spans="5:11">
      <c r="E320"/>
      <c r="F320" s="42" t="s">
        <v>272</v>
      </c>
      <c r="K320" s="53"/>
    </row>
    <row r="321" ht="15.75" spans="5:11">
      <c r="E321"/>
      <c r="F321" s="43" t="s">
        <v>162</v>
      </c>
      <c r="G321" s="44" t="s">
        <v>163</v>
      </c>
      <c r="H321" s="45" t="s">
        <v>164</v>
      </c>
      <c r="K321" s="53"/>
    </row>
    <row r="322" ht="15.75" hidden="1" spans="5:11">
      <c r="E322"/>
      <c r="F322" s="46" t="s">
        <v>337</v>
      </c>
      <c r="G322" s="47">
        <v>107</v>
      </c>
      <c r="H322" s="48">
        <v>79</v>
      </c>
      <c r="K322" s="53"/>
    </row>
    <row r="323" ht="15.75" hidden="1" spans="5:11">
      <c r="E323"/>
      <c r="F323" s="46" t="s">
        <v>338</v>
      </c>
      <c r="G323" s="47">
        <v>107</v>
      </c>
      <c r="H323" s="48">
        <v>79</v>
      </c>
      <c r="K323" s="53"/>
    </row>
    <row r="324" ht="15.75" hidden="1" spans="5:11">
      <c r="E324"/>
      <c r="F324" s="46" t="s">
        <v>339</v>
      </c>
      <c r="G324" s="47">
        <v>107</v>
      </c>
      <c r="H324" s="48">
        <v>79</v>
      </c>
      <c r="K324" s="53"/>
    </row>
    <row r="325" ht="15.75" hidden="1" spans="5:11">
      <c r="E325"/>
      <c r="F325" s="46" t="s">
        <v>340</v>
      </c>
      <c r="G325" s="47">
        <v>107</v>
      </c>
      <c r="H325" s="48">
        <v>79</v>
      </c>
      <c r="K325" s="53"/>
    </row>
    <row r="326" ht="15.75" hidden="1" spans="5:11">
      <c r="E326"/>
      <c r="F326" s="46" t="s">
        <v>341</v>
      </c>
      <c r="G326" s="47">
        <v>107</v>
      </c>
      <c r="H326" s="48">
        <v>79</v>
      </c>
      <c r="K326" s="53"/>
    </row>
    <row r="327" ht="15.75" spans="5:11">
      <c r="E327"/>
      <c r="F327" s="46" t="s">
        <v>342</v>
      </c>
      <c r="G327" s="47">
        <v>87</v>
      </c>
      <c r="H327" s="48">
        <v>74</v>
      </c>
      <c r="I327">
        <v>360.36</v>
      </c>
      <c r="J327" s="53">
        <f>G327*I327/1000</f>
        <v>31.35132</v>
      </c>
      <c r="K327" s="53"/>
    </row>
    <row r="328" ht="15.75" spans="5:11">
      <c r="E328"/>
      <c r="F328" s="46" t="s">
        <v>343</v>
      </c>
      <c r="G328" s="47">
        <v>87</v>
      </c>
      <c r="H328" s="48">
        <v>74</v>
      </c>
      <c r="K328" s="53"/>
    </row>
    <row r="329" ht="15.75" spans="5:11">
      <c r="E329"/>
      <c r="F329" s="46" t="s">
        <v>249</v>
      </c>
      <c r="G329" s="47">
        <v>5</v>
      </c>
      <c r="H329" s="48">
        <v>5</v>
      </c>
      <c r="I329">
        <v>137</v>
      </c>
      <c r="J329" s="53">
        <f>G329*I329/1000</f>
        <v>0.685</v>
      </c>
      <c r="K329" s="53"/>
    </row>
    <row r="330" ht="15.75" spans="5:11">
      <c r="E330"/>
      <c r="F330" s="46" t="s">
        <v>259</v>
      </c>
      <c r="G330" s="47">
        <v>12</v>
      </c>
      <c r="H330" s="48">
        <v>10</v>
      </c>
      <c r="I330">
        <v>21</v>
      </c>
      <c r="J330" s="53">
        <f>G330*I330/1000</f>
        <v>0.252</v>
      </c>
      <c r="K330" s="53"/>
    </row>
    <row r="331" ht="15.75" spans="5:11">
      <c r="E331"/>
      <c r="F331" s="46" t="s">
        <v>291</v>
      </c>
      <c r="G331" s="47">
        <v>8</v>
      </c>
      <c r="H331" s="48">
        <v>8</v>
      </c>
      <c r="I331">
        <v>234</v>
      </c>
      <c r="J331" s="53">
        <f>G331*I331/1000</f>
        <v>1.872</v>
      </c>
      <c r="K331" s="53"/>
    </row>
    <row r="332" ht="15.75" spans="5:11">
      <c r="E332"/>
      <c r="F332" s="46" t="s">
        <v>196</v>
      </c>
      <c r="G332" s="47">
        <v>2</v>
      </c>
      <c r="H332" s="48">
        <v>2</v>
      </c>
      <c r="I332">
        <v>37</v>
      </c>
      <c r="J332" s="53">
        <f>G332*I332/1000</f>
        <v>0.074</v>
      </c>
      <c r="K332" s="53"/>
    </row>
    <row r="333" ht="15.75" spans="5:11">
      <c r="E333"/>
      <c r="F333" s="72" t="s">
        <v>344</v>
      </c>
      <c r="G333" s="49" t="s">
        <v>172</v>
      </c>
      <c r="H333" s="73">
        <v>50</v>
      </c>
      <c r="K333" s="253"/>
    </row>
    <row r="334" ht="15.75" spans="5:11">
      <c r="E334"/>
      <c r="F334" s="72" t="s">
        <v>345</v>
      </c>
      <c r="G334" s="49" t="s">
        <v>172</v>
      </c>
      <c r="H334" s="73">
        <v>50</v>
      </c>
      <c r="K334" s="253"/>
    </row>
    <row r="335" spans="11:11">
      <c r="K335" s="253"/>
    </row>
    <row r="336" ht="21.75" spans="6:11">
      <c r="F336" s="287" t="s">
        <v>514</v>
      </c>
      <c r="K336" s="175">
        <f>J340+J341+J342</f>
        <v>3.845</v>
      </c>
    </row>
    <row r="337" ht="25.15" customHeight="1" spans="6:11">
      <c r="F337" s="147" t="s">
        <v>286</v>
      </c>
      <c r="G337" s="148" t="s">
        <v>284</v>
      </c>
      <c r="H337" s="149"/>
      <c r="K337" s="253"/>
    </row>
    <row r="338" ht="15.75" spans="6:11">
      <c r="F338" s="150"/>
      <c r="G338" s="151" t="s">
        <v>515</v>
      </c>
      <c r="H338" s="152"/>
      <c r="K338" s="253"/>
    </row>
    <row r="339" ht="15.75" spans="6:11">
      <c r="F339" s="153"/>
      <c r="G339" s="152" t="s">
        <v>516</v>
      </c>
      <c r="H339" s="152" t="s">
        <v>517</v>
      </c>
      <c r="K339" s="253"/>
    </row>
    <row r="340" ht="15.75" spans="6:11">
      <c r="F340" s="154" t="s">
        <v>301</v>
      </c>
      <c r="G340" s="152">
        <v>25</v>
      </c>
      <c r="H340" s="152">
        <v>30.5</v>
      </c>
      <c r="I340">
        <v>110</v>
      </c>
      <c r="J340" s="53">
        <f>G340*I340/1000</f>
        <v>2.75</v>
      </c>
      <c r="K340" s="253"/>
    </row>
    <row r="341" ht="15.75" spans="6:11">
      <c r="F341" s="154" t="s">
        <v>180</v>
      </c>
      <c r="G341" s="152">
        <v>190</v>
      </c>
      <c r="H341" s="152">
        <v>190</v>
      </c>
      <c r="I341">
        <v>0</v>
      </c>
      <c r="J341" s="53">
        <f>G341*I341/1000</f>
        <v>0</v>
      </c>
      <c r="K341" s="253"/>
    </row>
    <row r="342" ht="15.75" spans="6:11">
      <c r="F342" s="154" t="s">
        <v>183</v>
      </c>
      <c r="G342" s="152">
        <v>15</v>
      </c>
      <c r="H342" s="152">
        <v>15</v>
      </c>
      <c r="I342">
        <v>73</v>
      </c>
      <c r="J342" s="53">
        <f>G342*I342/1000</f>
        <v>1.095</v>
      </c>
      <c r="K342" s="253"/>
    </row>
    <row r="343" ht="15.75" spans="6:11">
      <c r="F343" s="155" t="s">
        <v>518</v>
      </c>
      <c r="G343" s="152" t="s">
        <v>172</v>
      </c>
      <c r="H343" s="152" t="s">
        <v>172</v>
      </c>
      <c r="K343" s="253"/>
    </row>
    <row r="344" spans="7:11">
      <c r="G344" s="52"/>
      <c r="H344" s="52"/>
      <c r="K344" s="263"/>
    </row>
    <row r="345" hidden="1" spans="11:11">
      <c r="K345" s="253"/>
    </row>
    <row r="346" hidden="1" spans="11:11">
      <c r="K346" s="253"/>
    </row>
    <row r="347" ht="21" spans="6:11">
      <c r="F347" s="224" t="s">
        <v>519</v>
      </c>
      <c r="K347" s="236"/>
    </row>
    <row r="348" ht="15.75" spans="5:11">
      <c r="E348"/>
      <c r="F348" s="4" t="s">
        <v>32</v>
      </c>
      <c r="G348" s="244">
        <v>60</v>
      </c>
      <c r="I348">
        <v>32.63</v>
      </c>
      <c r="K348" s="237">
        <f>G348*I348/1000</f>
        <v>1.9578</v>
      </c>
    </row>
    <row r="349" spans="11:11">
      <c r="K349" s="253"/>
    </row>
    <row r="350" ht="21.75" spans="6:11">
      <c r="F350" s="224" t="s">
        <v>466</v>
      </c>
      <c r="K350" s="253"/>
    </row>
    <row r="351" ht="15.75" spans="5:11">
      <c r="E351" s="220" t="s">
        <v>467</v>
      </c>
      <c r="F351" s="4" t="s">
        <v>417</v>
      </c>
      <c r="G351">
        <v>207</v>
      </c>
      <c r="H351">
        <v>200</v>
      </c>
      <c r="I351">
        <v>59.4</v>
      </c>
      <c r="K351" s="266">
        <f>G351*I351/1000</f>
        <v>12.2958</v>
      </c>
    </row>
    <row r="352" spans="5:11">
      <c r="E352"/>
      <c r="K352" s="267"/>
    </row>
    <row r="353" spans="5:11">
      <c r="E353"/>
      <c r="F353" s="4" t="s">
        <v>443</v>
      </c>
      <c r="G353">
        <v>70</v>
      </c>
      <c r="I353">
        <v>13.72</v>
      </c>
      <c r="K353" s="268">
        <v>13.72</v>
      </c>
    </row>
    <row r="354" ht="11.45" customHeight="1" spans="11:11">
      <c r="K354" s="236"/>
    </row>
    <row r="355" ht="15.6" customHeight="1" spans="11:11">
      <c r="K355" s="236"/>
    </row>
    <row r="356" s="3" customFormat="1" ht="21.75" spans="5:11">
      <c r="E356" s="159"/>
      <c r="F356" s="219" t="s">
        <v>218</v>
      </c>
      <c r="G356" s="257"/>
      <c r="H356" s="257"/>
      <c r="I356" s="257"/>
      <c r="J356" s="257"/>
      <c r="K356" s="260">
        <f>K358+K372+K389+K400+K408+K427+K435+K450+K453+K456+K467</f>
        <v>134.326635</v>
      </c>
    </row>
    <row r="357" ht="15.75"/>
    <row r="358" ht="21.75" spans="5:11">
      <c r="E358" s="220" t="s">
        <v>451</v>
      </c>
      <c r="F358" s="288" t="s">
        <v>219</v>
      </c>
      <c r="G358" s="161"/>
      <c r="H358" s="161"/>
      <c r="I358" s="62"/>
      <c r="J358" s="32"/>
      <c r="K358" s="176">
        <f>J365+J366+J368+J370</f>
        <v>10.742</v>
      </c>
    </row>
    <row r="359" spans="6:11">
      <c r="F359" s="162" t="s">
        <v>220</v>
      </c>
      <c r="G359" s="161"/>
      <c r="H359" s="161"/>
      <c r="I359" s="62"/>
      <c r="J359" s="22"/>
      <c r="K359" s="177"/>
    </row>
    <row r="360" spans="6:11">
      <c r="F360" s="162" t="s">
        <v>191</v>
      </c>
      <c r="G360" s="161"/>
      <c r="H360" s="161"/>
      <c r="I360" s="62"/>
      <c r="J360" s="22"/>
      <c r="K360" s="177"/>
    </row>
    <row r="361" spans="6:11">
      <c r="F361" s="37"/>
      <c r="G361" s="161"/>
      <c r="H361" s="161"/>
      <c r="I361" s="62"/>
      <c r="J361" s="22"/>
      <c r="K361" s="177"/>
    </row>
    <row r="362" spans="6:11">
      <c r="F362" s="163" t="s">
        <v>192</v>
      </c>
      <c r="G362" s="161"/>
      <c r="H362" s="161"/>
      <c r="I362" s="62"/>
      <c r="J362" s="22"/>
      <c r="K362" s="177"/>
    </row>
    <row r="363" ht="16.5" spans="6:11">
      <c r="F363" s="164" t="s">
        <v>161</v>
      </c>
      <c r="G363" s="161"/>
      <c r="H363" s="161"/>
      <c r="I363" s="62"/>
      <c r="J363" s="22"/>
      <c r="K363" s="177"/>
    </row>
    <row r="364" ht="15.75" spans="6:11">
      <c r="F364" s="165" t="s">
        <v>162</v>
      </c>
      <c r="G364" s="166" t="s">
        <v>163</v>
      </c>
      <c r="H364" s="167" t="s">
        <v>164</v>
      </c>
      <c r="I364" s="62"/>
      <c r="J364" s="22"/>
      <c r="K364" s="177"/>
    </row>
    <row r="365" ht="15.75" spans="6:11">
      <c r="F365" s="168" t="s">
        <v>194</v>
      </c>
      <c r="G365" s="169">
        <v>30.8</v>
      </c>
      <c r="H365" s="170">
        <v>30.8</v>
      </c>
      <c r="I365" s="62">
        <v>40</v>
      </c>
      <c r="J365" s="67">
        <f>G365*I365/1000</f>
        <v>1.232</v>
      </c>
      <c r="K365" s="177"/>
    </row>
    <row r="366" ht="15.75" spans="6:11">
      <c r="F366" s="168" t="s">
        <v>169</v>
      </c>
      <c r="G366" s="169">
        <v>106</v>
      </c>
      <c r="H366" s="170">
        <v>106</v>
      </c>
      <c r="I366" s="62">
        <v>57.5</v>
      </c>
      <c r="J366" s="67">
        <f>G366*I366/1000</f>
        <v>6.095</v>
      </c>
      <c r="K366" s="177"/>
    </row>
    <row r="367" ht="15.75" spans="6:11">
      <c r="F367" s="168" t="s">
        <v>180</v>
      </c>
      <c r="G367" s="169">
        <v>70</v>
      </c>
      <c r="H367" s="170">
        <v>70</v>
      </c>
      <c r="I367" s="62"/>
      <c r="J367" s="197"/>
      <c r="K367" s="177"/>
    </row>
    <row r="368" ht="15.75" spans="6:11">
      <c r="F368" s="168" t="s">
        <v>183</v>
      </c>
      <c r="G368" s="169">
        <v>5</v>
      </c>
      <c r="H368" s="170">
        <v>5</v>
      </c>
      <c r="I368" s="104">
        <v>73</v>
      </c>
      <c r="J368" s="67">
        <f>G368*I368/1000</f>
        <v>0.365</v>
      </c>
      <c r="K368" s="177"/>
    </row>
    <row r="369" ht="15.75" spans="5:11">
      <c r="E369"/>
      <c r="F369" s="171" t="s">
        <v>221</v>
      </c>
      <c r="G369" s="172" t="s">
        <v>172</v>
      </c>
      <c r="H369" s="173">
        <v>192</v>
      </c>
      <c r="I369" s="62"/>
      <c r="J369" s="197"/>
      <c r="K369" s="177"/>
    </row>
    <row r="370" ht="15.75" spans="5:11">
      <c r="E370"/>
      <c r="F370" s="168" t="s">
        <v>173</v>
      </c>
      <c r="G370" s="169">
        <v>5</v>
      </c>
      <c r="H370" s="170">
        <v>5</v>
      </c>
      <c r="I370" s="104">
        <v>610</v>
      </c>
      <c r="J370" s="67">
        <f>G370*I370/1000</f>
        <v>3.05</v>
      </c>
      <c r="K370" s="177"/>
    </row>
    <row r="371" spans="5:11">
      <c r="E371"/>
      <c r="F371" s="20"/>
      <c r="I371" s="57"/>
      <c r="J371" s="53"/>
      <c r="K371" s="177"/>
    </row>
    <row r="372" ht="21" spans="6:11">
      <c r="F372" s="222" t="s">
        <v>453</v>
      </c>
      <c r="G372" s="22"/>
      <c r="H372" s="22"/>
      <c r="I372" s="64"/>
      <c r="J372" s="65"/>
      <c r="K372" s="233">
        <f>J379</f>
        <v>6.209</v>
      </c>
    </row>
    <row r="373" ht="15.75" spans="5:11">
      <c r="E373"/>
      <c r="F373" s="23" t="s">
        <v>176</v>
      </c>
      <c r="G373" s="23"/>
      <c r="H373" s="23"/>
      <c r="I373" s="23"/>
      <c r="J373" s="23"/>
      <c r="K373" s="235"/>
    </row>
    <row r="374" ht="16.5" spans="5:11">
      <c r="E374"/>
      <c r="F374" s="24" t="s">
        <v>161</v>
      </c>
      <c r="G374" s="22"/>
      <c r="H374" s="22"/>
      <c r="I374" s="64"/>
      <c r="J374" s="65"/>
      <c r="K374" s="234"/>
    </row>
    <row r="375" ht="16.5" spans="5:11">
      <c r="E375"/>
      <c r="F375" s="25" t="s">
        <v>162</v>
      </c>
      <c r="G375" s="26" t="s">
        <v>163</v>
      </c>
      <c r="H375" s="27" t="s">
        <v>164</v>
      </c>
      <c r="I375" s="64"/>
      <c r="J375" s="65"/>
      <c r="K375" s="234"/>
    </row>
    <row r="376" ht="16.5" spans="5:11">
      <c r="E376"/>
      <c r="F376" s="28" t="s">
        <v>178</v>
      </c>
      <c r="G376" s="29">
        <v>1</v>
      </c>
      <c r="H376" s="30">
        <v>1</v>
      </c>
      <c r="I376" s="64" t="s">
        <v>454</v>
      </c>
      <c r="J376" s="66">
        <f>G376*I376/1000</f>
        <v>0.65</v>
      </c>
      <c r="K376" s="234"/>
    </row>
    <row r="377" ht="16.5" spans="5:11">
      <c r="E377"/>
      <c r="F377" s="28" t="s">
        <v>180</v>
      </c>
      <c r="G377" s="29">
        <v>54</v>
      </c>
      <c r="H377" s="30">
        <v>54</v>
      </c>
      <c r="I377" s="64"/>
      <c r="J377" s="65"/>
      <c r="K377" s="234"/>
    </row>
    <row r="378" ht="15.75" spans="5:11">
      <c r="E378"/>
      <c r="F378" s="31"/>
      <c r="G378" s="32"/>
      <c r="H378" s="32"/>
      <c r="I378" s="64"/>
      <c r="J378" s="65"/>
      <c r="K378" s="234"/>
    </row>
    <row r="379" ht="21" spans="5:11">
      <c r="E379"/>
      <c r="F379" s="222" t="s">
        <v>455</v>
      </c>
      <c r="G379" s="22"/>
      <c r="H379" s="22"/>
      <c r="I379" s="64"/>
      <c r="J379" s="67">
        <f>J383+J384+J385</f>
        <v>6.209</v>
      </c>
      <c r="K379" s="234"/>
    </row>
    <row r="380" ht="15.75" spans="5:11">
      <c r="E380"/>
      <c r="F380" s="23" t="s">
        <v>176</v>
      </c>
      <c r="G380" s="23"/>
      <c r="H380" s="23"/>
      <c r="I380" s="23"/>
      <c r="J380" s="23"/>
      <c r="K380" s="234"/>
    </row>
    <row r="381" ht="16.5" spans="5:11">
      <c r="E381"/>
      <c r="F381" s="24" t="s">
        <v>161</v>
      </c>
      <c r="G381" s="22"/>
      <c r="H381" s="22"/>
      <c r="I381" s="64"/>
      <c r="J381" s="65"/>
      <c r="K381" s="234"/>
    </row>
    <row r="382" ht="16.5" spans="5:11">
      <c r="E382"/>
      <c r="F382" s="25" t="s">
        <v>162</v>
      </c>
      <c r="G382" s="26" t="s">
        <v>163</v>
      </c>
      <c r="H382" s="27" t="s">
        <v>164</v>
      </c>
      <c r="I382" s="64"/>
      <c r="J382" s="65"/>
      <c r="K382" s="234"/>
    </row>
    <row r="383" ht="16.5" spans="5:11">
      <c r="E383"/>
      <c r="F383" s="28" t="s">
        <v>456</v>
      </c>
      <c r="G383" s="34" t="s">
        <v>172</v>
      </c>
      <c r="H383" s="30">
        <v>50</v>
      </c>
      <c r="I383" s="64"/>
      <c r="J383" s="68">
        <f>J376</f>
        <v>0.65</v>
      </c>
      <c r="K383" s="234"/>
    </row>
    <row r="384" ht="16.5" spans="5:11">
      <c r="E384"/>
      <c r="F384" s="28" t="s">
        <v>183</v>
      </c>
      <c r="G384" s="29">
        <v>15</v>
      </c>
      <c r="H384" s="30">
        <v>15</v>
      </c>
      <c r="I384" s="64" t="s">
        <v>457</v>
      </c>
      <c r="J384" s="68">
        <f>G384*I384/1000</f>
        <v>1.095</v>
      </c>
      <c r="K384" s="234"/>
    </row>
    <row r="385" ht="16.5" spans="5:11">
      <c r="E385"/>
      <c r="F385" s="28" t="s">
        <v>185</v>
      </c>
      <c r="G385" s="29">
        <v>8</v>
      </c>
      <c r="H385" s="30">
        <v>7</v>
      </c>
      <c r="I385" s="64" t="s">
        <v>458</v>
      </c>
      <c r="J385" s="68">
        <f>G385*I385/1000</f>
        <v>4.464</v>
      </c>
      <c r="K385" s="234"/>
    </row>
    <row r="386" ht="16.5" spans="5:11">
      <c r="E386"/>
      <c r="F386" s="28" t="s">
        <v>180</v>
      </c>
      <c r="G386" s="29">
        <v>150</v>
      </c>
      <c r="H386" s="30">
        <v>150</v>
      </c>
      <c r="I386" s="64"/>
      <c r="J386" s="65"/>
      <c r="K386" s="234"/>
    </row>
    <row r="387" spans="5:11">
      <c r="E387"/>
      <c r="F387" s="96"/>
      <c r="G387" s="97"/>
      <c r="H387" s="97"/>
      <c r="I387" s="106"/>
      <c r="J387" s="68"/>
      <c r="K387" s="177"/>
    </row>
    <row r="388" spans="5:11">
      <c r="E388"/>
      <c r="F388" s="96"/>
      <c r="G388" s="97"/>
      <c r="H388" s="97"/>
      <c r="I388" s="106"/>
      <c r="J388" s="68"/>
      <c r="K388" s="177"/>
    </row>
    <row r="389" ht="21" spans="5:11">
      <c r="E389"/>
      <c r="F389" s="289" t="s">
        <v>520</v>
      </c>
      <c r="G389" s="97"/>
      <c r="H389" s="97"/>
      <c r="I389" s="106"/>
      <c r="J389" s="65"/>
      <c r="K389" s="176">
        <f>J390+J391+J392</f>
        <v>9.858125</v>
      </c>
    </row>
    <row r="390" spans="5:11">
      <c r="E390"/>
      <c r="F390" s="96" t="s">
        <v>521</v>
      </c>
      <c r="G390" s="36">
        <v>37.5</v>
      </c>
      <c r="H390" s="97">
        <v>37.5</v>
      </c>
      <c r="I390" s="106" t="s">
        <v>475</v>
      </c>
      <c r="J390" s="67">
        <f>G390*I390/1000</f>
        <v>0</v>
      </c>
      <c r="K390" s="178"/>
    </row>
    <row r="391" spans="5:11">
      <c r="E391"/>
      <c r="F391" s="96" t="s">
        <v>522</v>
      </c>
      <c r="G391" s="36">
        <v>37.5</v>
      </c>
      <c r="H391" s="97">
        <v>37.5</v>
      </c>
      <c r="I391" s="106" t="s">
        <v>477</v>
      </c>
      <c r="J391" s="67">
        <f>G391*I391/1000</f>
        <v>2.233125</v>
      </c>
      <c r="K391" s="178"/>
    </row>
    <row r="392" ht="15.75" spans="5:11">
      <c r="E392"/>
      <c r="F392" s="96" t="s">
        <v>214</v>
      </c>
      <c r="G392" s="65">
        <v>12.5</v>
      </c>
      <c r="H392" s="97">
        <v>12.5</v>
      </c>
      <c r="I392" s="106" t="s">
        <v>523</v>
      </c>
      <c r="J392" s="67">
        <f>G392*I392/1000</f>
        <v>7.625</v>
      </c>
      <c r="K392" s="178"/>
    </row>
    <row r="393" ht="15.75" spans="5:11">
      <c r="E393"/>
      <c r="F393" s="111"/>
      <c r="G393" s="179"/>
      <c r="H393" s="179"/>
      <c r="I393" s="132"/>
      <c r="J393" s="68"/>
      <c r="K393" s="177"/>
    </row>
    <row r="394" ht="21" hidden="1" spans="6:11">
      <c r="F394" s="224" t="s">
        <v>478</v>
      </c>
      <c r="J394" s="68"/>
      <c r="K394" s="253"/>
    </row>
    <row r="395" hidden="1" spans="6:11">
      <c r="F395" s="20" t="s">
        <v>479</v>
      </c>
      <c r="H395">
        <v>100</v>
      </c>
      <c r="I395">
        <v>320</v>
      </c>
      <c r="J395" s="68">
        <f t="shared" ref="J395" si="10">G395*I395/1000</f>
        <v>0</v>
      </c>
      <c r="K395" s="175">
        <f>G395*I395/1000</f>
        <v>0</v>
      </c>
    </row>
    <row r="396" spans="5:11">
      <c r="E396"/>
      <c r="F396" s="290"/>
      <c r="G396" s="291"/>
      <c r="H396" s="291"/>
      <c r="I396" s="132"/>
      <c r="J396" s="68"/>
      <c r="K396" s="177"/>
    </row>
    <row r="397" hidden="1" spans="5:11">
      <c r="E397"/>
      <c r="F397" s="290"/>
      <c r="G397" s="291"/>
      <c r="H397" s="291"/>
      <c r="I397" s="132"/>
      <c r="J397" s="68"/>
      <c r="K397" s="177"/>
    </row>
    <row r="398" hidden="1" spans="5:11">
      <c r="E398"/>
      <c r="F398" s="290"/>
      <c r="G398" s="291"/>
      <c r="H398" s="291"/>
      <c r="I398" s="132"/>
      <c r="J398" s="68"/>
      <c r="K398" s="177"/>
    </row>
    <row r="399" ht="15.75"/>
    <row r="400" ht="21.75" spans="5:11">
      <c r="E400" s="220" t="s">
        <v>462</v>
      </c>
      <c r="F400" s="225" t="s">
        <v>463</v>
      </c>
      <c r="K400" s="175">
        <f>J402+J403+J405+J406</f>
        <v>9.849</v>
      </c>
    </row>
    <row r="401" ht="15.75" spans="5:8">
      <c r="E401"/>
      <c r="F401" s="77" t="s">
        <v>162</v>
      </c>
      <c r="G401" s="12" t="s">
        <v>163</v>
      </c>
      <c r="H401" s="13" t="s">
        <v>164</v>
      </c>
    </row>
    <row r="402" ht="15.75" customHeight="1" spans="5:10">
      <c r="E402"/>
      <c r="F402" s="46" t="s">
        <v>245</v>
      </c>
      <c r="G402" s="15">
        <v>57</v>
      </c>
      <c r="H402" s="16">
        <v>48</v>
      </c>
      <c r="I402">
        <v>90</v>
      </c>
      <c r="J402" s="53">
        <f>G402*I402/1000</f>
        <v>5.13</v>
      </c>
    </row>
    <row r="403" ht="15.75" spans="5:10">
      <c r="E403"/>
      <c r="F403" s="46" t="s">
        <v>246</v>
      </c>
      <c r="G403" s="15">
        <v>44</v>
      </c>
      <c r="H403" s="16">
        <v>35</v>
      </c>
      <c r="I403">
        <v>85</v>
      </c>
      <c r="J403" s="53">
        <f t="shared" ref="J403" si="11">G403*I403/1000</f>
        <v>3.74</v>
      </c>
    </row>
    <row r="404" ht="15.75" spans="5:10">
      <c r="E404"/>
      <c r="F404" s="46" t="s">
        <v>247</v>
      </c>
      <c r="G404" s="15">
        <v>15</v>
      </c>
      <c r="H404" s="16">
        <v>12</v>
      </c>
      <c r="J404" s="53"/>
    </row>
    <row r="405" ht="15.75" spans="5:10">
      <c r="E405"/>
      <c r="F405" s="46" t="s">
        <v>248</v>
      </c>
      <c r="G405" s="15">
        <v>14</v>
      </c>
      <c r="H405" s="16">
        <v>12</v>
      </c>
      <c r="I405">
        <v>21</v>
      </c>
      <c r="J405" s="53">
        <f t="shared" ref="J405:J406" si="12">G405*I405/1000</f>
        <v>0.294</v>
      </c>
    </row>
    <row r="406" ht="15.75" spans="5:10">
      <c r="E406"/>
      <c r="F406" s="46" t="s">
        <v>249</v>
      </c>
      <c r="G406" s="15">
        <v>5</v>
      </c>
      <c r="H406" s="16">
        <v>5</v>
      </c>
      <c r="I406">
        <v>137</v>
      </c>
      <c r="J406" s="53">
        <f t="shared" si="12"/>
        <v>0.685</v>
      </c>
    </row>
    <row r="408" ht="21" spans="5:11">
      <c r="E408"/>
      <c r="F408" s="225" t="s">
        <v>250</v>
      </c>
      <c r="K408" s="237">
        <f>J411+J414+J417+J418+J419+J424+J425</f>
        <v>3.822</v>
      </c>
    </row>
    <row r="409" ht="16.5" spans="5:11">
      <c r="E409"/>
      <c r="F409" s="42" t="s">
        <v>251</v>
      </c>
      <c r="K409" s="236"/>
    </row>
    <row r="410" ht="16.5" spans="5:11">
      <c r="E410"/>
      <c r="F410" s="43" t="s">
        <v>162</v>
      </c>
      <c r="G410" s="226" t="s">
        <v>163</v>
      </c>
      <c r="H410" s="227" t="s">
        <v>164</v>
      </c>
      <c r="I410" s="238"/>
      <c r="J410" s="238"/>
      <c r="K410" s="236"/>
    </row>
    <row r="411" ht="16.5" spans="5:11">
      <c r="E411"/>
      <c r="F411" s="46" t="s">
        <v>252</v>
      </c>
      <c r="G411" s="228">
        <v>100</v>
      </c>
      <c r="H411" s="229">
        <v>75</v>
      </c>
      <c r="I411" s="238">
        <v>27</v>
      </c>
      <c r="J411" s="422">
        <f>G411*I411/1000</f>
        <v>2.7</v>
      </c>
      <c r="K411" s="236"/>
    </row>
    <row r="412" ht="16.5" spans="5:11">
      <c r="E412"/>
      <c r="F412" s="46" t="s">
        <v>253</v>
      </c>
      <c r="G412" s="228">
        <v>2</v>
      </c>
      <c r="H412" s="229">
        <v>2</v>
      </c>
      <c r="I412" s="238"/>
      <c r="J412" s="422"/>
      <c r="K412" s="236"/>
    </row>
    <row r="413" ht="16.5" spans="5:11">
      <c r="E413"/>
      <c r="F413" s="46" t="s">
        <v>254</v>
      </c>
      <c r="G413" s="228">
        <v>2</v>
      </c>
      <c r="H413" s="229">
        <v>2</v>
      </c>
      <c r="I413" s="238"/>
      <c r="J413" s="422"/>
      <c r="K413" s="236"/>
    </row>
    <row r="414" ht="16.5" spans="5:11">
      <c r="E414"/>
      <c r="F414" s="46" t="s">
        <v>255</v>
      </c>
      <c r="G414" s="228">
        <v>2</v>
      </c>
      <c r="H414" s="229">
        <v>2</v>
      </c>
      <c r="I414" s="238">
        <v>59</v>
      </c>
      <c r="J414" s="422">
        <f>G414*I414/1000</f>
        <v>0.118</v>
      </c>
      <c r="K414" s="236"/>
    </row>
    <row r="415" ht="16.5" spans="5:11">
      <c r="E415"/>
      <c r="F415" s="46" t="s">
        <v>256</v>
      </c>
      <c r="G415" s="230" t="s">
        <v>172</v>
      </c>
      <c r="H415" s="229">
        <v>2</v>
      </c>
      <c r="I415" s="238"/>
      <c r="J415" s="422"/>
      <c r="K415" s="236"/>
    </row>
    <row r="416" ht="16.5" spans="5:11">
      <c r="E416"/>
      <c r="F416" s="46" t="s">
        <v>257</v>
      </c>
      <c r="G416" s="228">
        <v>2</v>
      </c>
      <c r="H416" s="229">
        <v>2</v>
      </c>
      <c r="I416" s="238"/>
      <c r="J416" s="422"/>
      <c r="K416" s="236"/>
    </row>
    <row r="417" ht="16.5" spans="5:11">
      <c r="E417"/>
      <c r="F417" s="46" t="s">
        <v>258</v>
      </c>
      <c r="G417" s="228">
        <v>12.5</v>
      </c>
      <c r="H417" s="229">
        <v>10</v>
      </c>
      <c r="I417" s="238">
        <v>30</v>
      </c>
      <c r="J417" s="422">
        <f>G417*I417/1000</f>
        <v>0.375</v>
      </c>
      <c r="K417" s="236"/>
    </row>
    <row r="418" ht="16.5" spans="5:11">
      <c r="E418"/>
      <c r="F418" s="46" t="s">
        <v>259</v>
      </c>
      <c r="G418" s="228">
        <v>12</v>
      </c>
      <c r="H418" s="229">
        <v>10</v>
      </c>
      <c r="I418" s="238">
        <v>21</v>
      </c>
      <c r="J418" s="422">
        <f>G418*I418/1000</f>
        <v>0.252</v>
      </c>
      <c r="K418" s="236"/>
    </row>
    <row r="419" ht="16.5" spans="5:11">
      <c r="E419"/>
      <c r="F419" s="46" t="s">
        <v>249</v>
      </c>
      <c r="G419" s="228">
        <v>2.5</v>
      </c>
      <c r="H419" s="229">
        <v>2.5</v>
      </c>
      <c r="I419" s="238">
        <v>137</v>
      </c>
      <c r="J419" s="422">
        <f>G419*I419/1000</f>
        <v>0.3425</v>
      </c>
      <c r="K419" s="236"/>
    </row>
    <row r="420" ht="16.5" spans="5:11">
      <c r="E420"/>
      <c r="F420" s="231" t="s">
        <v>260</v>
      </c>
      <c r="G420" s="228" t="s">
        <v>172</v>
      </c>
      <c r="H420" s="229">
        <v>175</v>
      </c>
      <c r="I420" s="238"/>
      <c r="J420" s="422"/>
      <c r="K420" s="236"/>
    </row>
    <row r="421" ht="16.5" spans="5:11">
      <c r="E421"/>
      <c r="F421" s="46" t="s">
        <v>261</v>
      </c>
      <c r="G421" s="228">
        <v>175</v>
      </c>
      <c r="H421" s="229">
        <v>175</v>
      </c>
      <c r="I421" s="238"/>
      <c r="J421" s="422"/>
      <c r="K421" s="236"/>
    </row>
    <row r="422" ht="16.5" spans="5:11">
      <c r="E422"/>
      <c r="F422" s="46" t="s">
        <v>262</v>
      </c>
      <c r="G422" s="228">
        <v>175</v>
      </c>
      <c r="H422" s="229">
        <v>175</v>
      </c>
      <c r="I422" s="238"/>
      <c r="J422" s="422"/>
      <c r="K422" s="236"/>
    </row>
    <row r="423" ht="16.5" spans="5:11">
      <c r="E423"/>
      <c r="F423" s="46" t="s">
        <v>170</v>
      </c>
      <c r="G423" s="228">
        <v>175</v>
      </c>
      <c r="H423" s="229">
        <v>175</v>
      </c>
      <c r="I423" s="238"/>
      <c r="J423" s="422"/>
      <c r="K423" s="236"/>
    </row>
    <row r="424" ht="16.5" spans="5:11">
      <c r="E424"/>
      <c r="F424" s="46" t="s">
        <v>263</v>
      </c>
      <c r="G424" s="228">
        <v>0.01</v>
      </c>
      <c r="H424" s="229">
        <v>0.01</v>
      </c>
      <c r="I424" s="239">
        <v>900</v>
      </c>
      <c r="J424" s="422">
        <f>G424*I424/1000</f>
        <v>0.009</v>
      </c>
      <c r="K424" s="236"/>
    </row>
    <row r="425" ht="16.5" spans="5:11">
      <c r="E425"/>
      <c r="F425" s="46" t="s">
        <v>264</v>
      </c>
      <c r="G425" s="228">
        <v>1.5</v>
      </c>
      <c r="H425" s="229">
        <v>1.5</v>
      </c>
      <c r="I425" s="238">
        <v>17</v>
      </c>
      <c r="J425" s="422">
        <f>G425*I425/1000</f>
        <v>0.0255</v>
      </c>
      <c r="K425" s="236"/>
    </row>
    <row r="426" ht="15.75" spans="11:11">
      <c r="K426" s="236"/>
    </row>
    <row r="427" ht="21.75" spans="5:11">
      <c r="E427"/>
      <c r="F427" s="225" t="s">
        <v>524</v>
      </c>
      <c r="K427" s="175">
        <f>J429+J430+J433</f>
        <v>13.432</v>
      </c>
    </row>
    <row r="428" ht="15.75" spans="5:8">
      <c r="E428"/>
      <c r="F428" s="43" t="s">
        <v>162</v>
      </c>
      <c r="G428" s="44" t="s">
        <v>163</v>
      </c>
      <c r="H428" s="45" t="s">
        <v>164</v>
      </c>
    </row>
    <row r="429" ht="15.75" spans="5:10">
      <c r="E429"/>
      <c r="F429" s="46" t="s">
        <v>252</v>
      </c>
      <c r="G429" s="47">
        <v>226</v>
      </c>
      <c r="H429" s="48">
        <v>168</v>
      </c>
      <c r="I429">
        <v>27</v>
      </c>
      <c r="J429" s="53">
        <f>G429*I429/1000</f>
        <v>6.102</v>
      </c>
    </row>
    <row r="430" ht="15.75" spans="5:10">
      <c r="E430"/>
      <c r="F430" s="46" t="s">
        <v>278</v>
      </c>
      <c r="G430" s="47">
        <v>32</v>
      </c>
      <c r="H430" s="48">
        <v>30</v>
      </c>
      <c r="I430">
        <v>57.5</v>
      </c>
      <c r="J430">
        <f>G430*I430/1000</f>
        <v>1.84</v>
      </c>
    </row>
    <row r="431" ht="15.75" spans="5:8">
      <c r="E431"/>
      <c r="F431" s="72" t="s">
        <v>351</v>
      </c>
      <c r="G431" s="49" t="s">
        <v>172</v>
      </c>
      <c r="H431" s="73">
        <v>30</v>
      </c>
    </row>
    <row r="432" ht="24.75" spans="5:8">
      <c r="E432"/>
      <c r="F432" s="72" t="s">
        <v>352</v>
      </c>
      <c r="G432" s="49" t="s">
        <v>172</v>
      </c>
      <c r="H432" s="130" t="s">
        <v>172</v>
      </c>
    </row>
    <row r="433" ht="15.75" spans="5:10">
      <c r="E433"/>
      <c r="F433" s="46" t="s">
        <v>173</v>
      </c>
      <c r="G433" s="47">
        <v>9</v>
      </c>
      <c r="H433" s="48">
        <v>9</v>
      </c>
      <c r="I433">
        <v>610</v>
      </c>
      <c r="J433">
        <f>G433*I433/1000</f>
        <v>5.49</v>
      </c>
    </row>
    <row r="435" ht="21" spans="5:11">
      <c r="E435"/>
      <c r="F435" s="225" t="s">
        <v>525</v>
      </c>
      <c r="K435" s="175">
        <f>J438+J439+J440+J441+J442+J443+J444+J445+J446</f>
        <v>35.65671</v>
      </c>
    </row>
    <row r="436" ht="15.75" spans="5:6">
      <c r="E436"/>
      <c r="F436" s="135" t="s">
        <v>526</v>
      </c>
    </row>
    <row r="437" ht="15.75" spans="5:8">
      <c r="E437"/>
      <c r="F437" s="77" t="s">
        <v>162</v>
      </c>
      <c r="G437" s="12" t="s">
        <v>163</v>
      </c>
      <c r="H437" s="13" t="s">
        <v>164</v>
      </c>
    </row>
    <row r="438" ht="15.75" spans="5:10">
      <c r="E438"/>
      <c r="F438" s="46" t="s">
        <v>354</v>
      </c>
      <c r="G438" s="15">
        <v>205.8</v>
      </c>
      <c r="H438" s="16">
        <v>102.9</v>
      </c>
      <c r="I438">
        <v>157</v>
      </c>
      <c r="J438" s="53">
        <f t="shared" ref="J438:J446" si="13">G438*I438/1000</f>
        <v>32.3106</v>
      </c>
    </row>
    <row r="439" ht="15.75" spans="5:10">
      <c r="E439"/>
      <c r="F439" s="46" t="s">
        <v>180</v>
      </c>
      <c r="G439" s="15">
        <v>21</v>
      </c>
      <c r="H439" s="80">
        <v>21</v>
      </c>
      <c r="I439">
        <v>0</v>
      </c>
      <c r="J439" s="53">
        <f t="shared" si="13"/>
        <v>0</v>
      </c>
    </row>
    <row r="440" ht="15.75" spans="5:10">
      <c r="E440"/>
      <c r="F440" s="46" t="s">
        <v>331</v>
      </c>
      <c r="G440" s="15">
        <v>32.2</v>
      </c>
      <c r="H440" s="16">
        <v>25.2</v>
      </c>
      <c r="I440">
        <v>30</v>
      </c>
      <c r="J440" s="53">
        <f t="shared" si="13"/>
        <v>0.966</v>
      </c>
    </row>
    <row r="441" ht="15.75" spans="5:10">
      <c r="E441"/>
      <c r="F441" s="46" t="s">
        <v>259</v>
      </c>
      <c r="G441" s="15">
        <v>9.8</v>
      </c>
      <c r="H441" s="16">
        <v>9.8</v>
      </c>
      <c r="I441">
        <v>21</v>
      </c>
      <c r="J441" s="53">
        <f t="shared" si="13"/>
        <v>0.2058</v>
      </c>
    </row>
    <row r="442" ht="15.75" spans="5:10">
      <c r="E442"/>
      <c r="F442" s="46" t="s">
        <v>318</v>
      </c>
      <c r="G442" s="15">
        <v>4.2</v>
      </c>
      <c r="H442" s="16">
        <v>4.2</v>
      </c>
      <c r="I442">
        <v>137</v>
      </c>
      <c r="J442" s="53">
        <f t="shared" si="13"/>
        <v>0.5754</v>
      </c>
    </row>
    <row r="443" ht="15.75" spans="6:10">
      <c r="F443" s="46" t="s">
        <v>183</v>
      </c>
      <c r="G443" s="15">
        <v>2.8</v>
      </c>
      <c r="H443" s="16">
        <v>2.8</v>
      </c>
      <c r="I443">
        <v>73</v>
      </c>
      <c r="J443" s="53">
        <f t="shared" si="13"/>
        <v>0.2044</v>
      </c>
    </row>
    <row r="444" ht="15.75" spans="6:10">
      <c r="F444" s="46" t="s">
        <v>212</v>
      </c>
      <c r="G444" s="15">
        <v>0.83</v>
      </c>
      <c r="H444" s="16">
        <v>0.83</v>
      </c>
      <c r="I444">
        <v>17</v>
      </c>
      <c r="J444" s="53">
        <f t="shared" si="13"/>
        <v>0.01411</v>
      </c>
    </row>
    <row r="445" ht="15.75" spans="6:10">
      <c r="F445" s="46" t="s">
        <v>309</v>
      </c>
      <c r="G445" s="52">
        <v>0.14</v>
      </c>
      <c r="H445" s="52">
        <v>0.14</v>
      </c>
      <c r="I445">
        <v>500</v>
      </c>
      <c r="J445">
        <f t="shared" si="13"/>
        <v>0.07</v>
      </c>
    </row>
    <row r="446" ht="15.75" spans="6:10">
      <c r="F446" s="46" t="s">
        <v>298</v>
      </c>
      <c r="G446" s="52">
        <v>5.6</v>
      </c>
      <c r="H446" s="52">
        <v>5.6</v>
      </c>
      <c r="I446">
        <v>234</v>
      </c>
      <c r="J446" s="53">
        <f t="shared" si="13"/>
        <v>1.3104</v>
      </c>
    </row>
    <row r="447" spans="6:8">
      <c r="F447" s="292"/>
      <c r="G447" s="52"/>
      <c r="H447" s="52"/>
    </row>
    <row r="449" ht="21" spans="6:6">
      <c r="F449" s="224" t="s">
        <v>527</v>
      </c>
    </row>
    <row r="450" spans="6:11">
      <c r="F450" s="4" t="s">
        <v>281</v>
      </c>
      <c r="G450" s="52">
        <v>200</v>
      </c>
      <c r="H450" s="52">
        <v>200</v>
      </c>
      <c r="I450">
        <v>60</v>
      </c>
      <c r="K450" s="69">
        <f>G450*I450/1000</f>
        <v>12</v>
      </c>
    </row>
    <row r="452" ht="21" spans="6:11">
      <c r="F452" s="224" t="s">
        <v>489</v>
      </c>
      <c r="K452" s="236"/>
    </row>
    <row r="453" ht="15.75" spans="5:11">
      <c r="E453"/>
      <c r="F453" s="4" t="s">
        <v>32</v>
      </c>
      <c r="G453" s="244">
        <v>60</v>
      </c>
      <c r="I453">
        <v>32.63</v>
      </c>
      <c r="K453" s="237">
        <f>G453*I453/1000</f>
        <v>1.9578</v>
      </c>
    </row>
    <row r="454" ht="16.5" spans="5:12">
      <c r="E454"/>
      <c r="G454" s="244"/>
      <c r="J454" s="293"/>
      <c r="K454" s="294"/>
      <c r="L454" s="293"/>
    </row>
    <row r="455" ht="21.75" spans="5:11">
      <c r="E455" s="220" t="s">
        <v>467</v>
      </c>
      <c r="F455" s="224" t="s">
        <v>490</v>
      </c>
      <c r="K455" s="253"/>
    </row>
    <row r="456" spans="11:11">
      <c r="K456" s="175">
        <f>J460+J461+J462</f>
        <v>9.31</v>
      </c>
    </row>
    <row r="457" ht="24.75" customHeight="1" spans="6:11">
      <c r="F457" s="271" t="s">
        <v>286</v>
      </c>
      <c r="G457" s="272" t="s">
        <v>284</v>
      </c>
      <c r="H457" s="273"/>
      <c r="K457"/>
    </row>
    <row r="458" spans="6:11">
      <c r="F458" s="271"/>
      <c r="G458" s="274">
        <v>1</v>
      </c>
      <c r="H458" s="275"/>
      <c r="K458"/>
    </row>
    <row r="459" spans="6:11">
      <c r="F459" s="271"/>
      <c r="G459" s="276" t="s">
        <v>163</v>
      </c>
      <c r="H459" s="276" t="s">
        <v>164</v>
      </c>
      <c r="K459"/>
    </row>
    <row r="460" spans="6:11">
      <c r="F460" s="277" t="s">
        <v>491</v>
      </c>
      <c r="G460" s="278">
        <v>5</v>
      </c>
      <c r="H460" s="278">
        <v>5</v>
      </c>
      <c r="I460">
        <v>420</v>
      </c>
      <c r="J460" s="53">
        <f>G460*I460/1000</f>
        <v>2.1</v>
      </c>
      <c r="K460"/>
    </row>
    <row r="461" spans="6:11">
      <c r="F461" s="277" t="s">
        <v>492</v>
      </c>
      <c r="G461" s="278">
        <v>20</v>
      </c>
      <c r="H461" s="278">
        <v>20</v>
      </c>
      <c r="I461">
        <v>73</v>
      </c>
      <c r="J461">
        <f>G461*I461/1000</f>
        <v>1.46</v>
      </c>
      <c r="K461"/>
    </row>
    <row r="462" spans="6:11">
      <c r="F462" s="277" t="s">
        <v>493</v>
      </c>
      <c r="G462" s="278">
        <v>100</v>
      </c>
      <c r="H462" s="278">
        <v>100</v>
      </c>
      <c r="I462">
        <v>57.5</v>
      </c>
      <c r="J462" s="53">
        <f>G462*I462/1000</f>
        <v>5.75</v>
      </c>
      <c r="K462"/>
    </row>
    <row r="463" spans="6:11">
      <c r="F463" s="277" t="s">
        <v>180</v>
      </c>
      <c r="G463" s="278">
        <v>120</v>
      </c>
      <c r="H463" s="278">
        <v>120</v>
      </c>
      <c r="K463"/>
    </row>
    <row r="464" spans="6:11">
      <c r="F464" s="279" t="s">
        <v>494</v>
      </c>
      <c r="G464" s="279" t="s">
        <v>172</v>
      </c>
      <c r="H464" s="280">
        <v>200</v>
      </c>
      <c r="K464"/>
    </row>
    <row r="465" spans="11:11">
      <c r="K465" s="253"/>
    </row>
    <row r="466" spans="11:11">
      <c r="K466" s="253"/>
    </row>
    <row r="467" spans="6:11">
      <c r="F467" s="281" t="s">
        <v>444</v>
      </c>
      <c r="G467">
        <v>70</v>
      </c>
      <c r="I467">
        <v>21.49</v>
      </c>
      <c r="K467" s="70">
        <v>21.49</v>
      </c>
    </row>
    <row r="468" customHeight="1" spans="10:12">
      <c r="J468" s="293"/>
      <c r="K468" s="295"/>
      <c r="L468" s="293"/>
    </row>
    <row r="469" ht="15.75"/>
    <row r="470" s="3" customFormat="1" ht="21.75" spans="5:11">
      <c r="E470" s="159"/>
      <c r="F470" s="219" t="s">
        <v>222</v>
      </c>
      <c r="G470" s="257"/>
      <c r="H470" s="257"/>
      <c r="I470" s="257"/>
      <c r="J470" s="257"/>
      <c r="K470" s="260">
        <f>K479+K489+K501+K509+K514+K521+K535+K542+K568+K582+K585+K587</f>
        <v>192.031085</v>
      </c>
    </row>
    <row r="471" ht="15.75"/>
    <row r="472" ht="21.75" spans="5:11">
      <c r="E472" s="220" t="s">
        <v>451</v>
      </c>
      <c r="F472" s="288" t="s">
        <v>528</v>
      </c>
      <c r="G472" s="161"/>
      <c r="H472" s="161"/>
      <c r="I472" s="264"/>
      <c r="J472" s="197"/>
      <c r="K472" s="182"/>
    </row>
    <row r="473" hidden="1" spans="6:11">
      <c r="F473" s="162" t="s">
        <v>220</v>
      </c>
      <c r="G473" s="161"/>
      <c r="H473" s="161"/>
      <c r="I473" s="62"/>
      <c r="J473" s="22"/>
      <c r="K473" s="177"/>
    </row>
    <row r="474" hidden="1" spans="6:11">
      <c r="F474" s="162" t="s">
        <v>191</v>
      </c>
      <c r="G474" s="161"/>
      <c r="H474" s="161"/>
      <c r="I474" s="62"/>
      <c r="J474" s="22"/>
      <c r="K474" s="177"/>
    </row>
    <row r="475" hidden="1" spans="6:11">
      <c r="F475" s="37"/>
      <c r="G475" s="161"/>
      <c r="H475" s="161"/>
      <c r="I475" s="62"/>
      <c r="J475" s="22"/>
      <c r="K475" s="177"/>
    </row>
    <row r="476" hidden="1" spans="6:11">
      <c r="F476" s="163" t="s">
        <v>192</v>
      </c>
      <c r="G476" s="161"/>
      <c r="H476" s="161"/>
      <c r="I476" s="62"/>
      <c r="J476" s="22"/>
      <c r="K476" s="177"/>
    </row>
    <row r="477" hidden="1" spans="5:11">
      <c r="E477"/>
      <c r="F477" s="181"/>
      <c r="G477" s="161"/>
      <c r="H477" s="161"/>
      <c r="I477" s="62"/>
      <c r="J477" s="22"/>
      <c r="K477" s="177"/>
    </row>
    <row r="478" hidden="1" spans="5:11">
      <c r="E478"/>
      <c r="F478" s="183" t="s">
        <v>224</v>
      </c>
      <c r="G478" s="161"/>
      <c r="H478" s="161"/>
      <c r="I478" s="62"/>
      <c r="J478" s="22"/>
      <c r="K478" s="177"/>
    </row>
    <row r="479" ht="16.5" spans="5:11">
      <c r="E479"/>
      <c r="F479" s="164" t="s">
        <v>161</v>
      </c>
      <c r="G479" s="161"/>
      <c r="H479" s="161"/>
      <c r="I479" s="62"/>
      <c r="J479" s="22"/>
      <c r="K479" s="176">
        <f>J481+J482+J484+J485+J487</f>
        <v>12.84443</v>
      </c>
    </row>
    <row r="480" ht="15.75" spans="5:11">
      <c r="E480"/>
      <c r="F480" s="165" t="s">
        <v>162</v>
      </c>
      <c r="G480" s="166" t="s">
        <v>163</v>
      </c>
      <c r="H480" s="167" t="s">
        <v>164</v>
      </c>
      <c r="I480" s="62"/>
      <c r="J480" s="22"/>
      <c r="K480" s="178"/>
    </row>
    <row r="481" ht="15.75" spans="5:11">
      <c r="E481"/>
      <c r="F481" s="168" t="s">
        <v>225</v>
      </c>
      <c r="G481" s="169">
        <v>43.24</v>
      </c>
      <c r="H481" s="170">
        <v>43.24</v>
      </c>
      <c r="I481" s="62">
        <v>84</v>
      </c>
      <c r="J481" s="67">
        <f>G481*I481/1000</f>
        <v>3.63216</v>
      </c>
      <c r="K481" s="178"/>
    </row>
    <row r="482" ht="15.75" spans="5:11">
      <c r="E482"/>
      <c r="F482" s="168" t="s">
        <v>169</v>
      </c>
      <c r="G482" s="169">
        <v>96.22</v>
      </c>
      <c r="H482" s="170">
        <v>96.22</v>
      </c>
      <c r="I482" s="62">
        <v>57.5</v>
      </c>
      <c r="J482" s="67">
        <f>G482*I482/1000</f>
        <v>5.53265</v>
      </c>
      <c r="K482" s="178"/>
    </row>
    <row r="483" ht="15.75" spans="5:11">
      <c r="E483"/>
      <c r="F483" s="168" t="s">
        <v>180</v>
      </c>
      <c r="G483" s="169">
        <v>63.78</v>
      </c>
      <c r="H483" s="170">
        <v>63.78</v>
      </c>
      <c r="I483" s="62"/>
      <c r="J483" s="197"/>
      <c r="K483" s="178"/>
    </row>
    <row r="484" ht="15.75" spans="5:11">
      <c r="E484"/>
      <c r="F484" s="168" t="s">
        <v>183</v>
      </c>
      <c r="G484" s="169">
        <v>5.18</v>
      </c>
      <c r="H484" s="170">
        <v>5.18</v>
      </c>
      <c r="I484" s="104">
        <v>73</v>
      </c>
      <c r="J484" s="67">
        <f>G484*I484/1000</f>
        <v>0.37814</v>
      </c>
      <c r="K484" s="178"/>
    </row>
    <row r="485" ht="15.75" spans="5:11">
      <c r="E485"/>
      <c r="F485" s="168" t="s">
        <v>212</v>
      </c>
      <c r="G485" s="169">
        <v>0.44</v>
      </c>
      <c r="H485" s="170">
        <v>0.44</v>
      </c>
      <c r="I485" s="62">
        <v>17</v>
      </c>
      <c r="J485" s="67">
        <f>G485*I485/1000</f>
        <v>0.00748</v>
      </c>
      <c r="K485" s="178"/>
    </row>
    <row r="486" ht="15.75" spans="5:11">
      <c r="E486"/>
      <c r="F486" s="171" t="s">
        <v>226</v>
      </c>
      <c r="G486" s="172" t="s">
        <v>172</v>
      </c>
      <c r="H486" s="173">
        <v>194.6</v>
      </c>
      <c r="I486" s="62"/>
      <c r="J486" s="197"/>
      <c r="K486" s="178"/>
    </row>
    <row r="487" ht="15.75" spans="5:11">
      <c r="E487"/>
      <c r="F487" s="168" t="s">
        <v>173</v>
      </c>
      <c r="G487" s="169">
        <v>5.4</v>
      </c>
      <c r="H487" s="170">
        <v>5.4</v>
      </c>
      <c r="I487" s="104">
        <v>610</v>
      </c>
      <c r="J487" s="67">
        <f>G487*I487/1000</f>
        <v>3.294</v>
      </c>
      <c r="K487" s="178"/>
    </row>
    <row r="488" spans="5:11">
      <c r="E488"/>
      <c r="F488" s="91"/>
      <c r="G488" s="22"/>
      <c r="H488" s="22"/>
      <c r="I488" s="62"/>
      <c r="J488" s="22"/>
      <c r="K488" s="178"/>
    </row>
    <row r="489" ht="21" spans="5:11">
      <c r="E489"/>
      <c r="F489" s="247" t="s">
        <v>471</v>
      </c>
      <c r="G489" s="22"/>
      <c r="H489" s="22"/>
      <c r="I489" s="106"/>
      <c r="J489" s="66"/>
      <c r="K489" s="61">
        <f>J495+J496+J497+J498</f>
        <v>8.23</v>
      </c>
    </row>
    <row r="490" spans="5:11">
      <c r="E490"/>
      <c r="F490" s="90" t="s">
        <v>191</v>
      </c>
      <c r="G490" s="22"/>
      <c r="H490" s="22"/>
      <c r="I490" s="106"/>
      <c r="J490" s="65"/>
      <c r="K490" s="58"/>
    </row>
    <row r="491" spans="5:11">
      <c r="E491"/>
      <c r="F491" s="91"/>
      <c r="G491" s="22"/>
      <c r="H491" s="22"/>
      <c r="I491" s="106"/>
      <c r="J491" s="65"/>
      <c r="K491" s="58"/>
    </row>
    <row r="492" spans="5:11">
      <c r="E492"/>
      <c r="F492" s="93" t="s">
        <v>200</v>
      </c>
      <c r="G492" s="22"/>
      <c r="H492" s="22"/>
      <c r="I492" s="106"/>
      <c r="J492" s="65"/>
      <c r="K492" s="58"/>
    </row>
    <row r="493" ht="15.75" spans="5:11">
      <c r="E493"/>
      <c r="F493" s="24" t="s">
        <v>161</v>
      </c>
      <c r="G493" s="22"/>
      <c r="H493" s="22"/>
      <c r="I493" s="106"/>
      <c r="J493" s="65"/>
      <c r="K493" s="58"/>
    </row>
    <row r="494" spans="5:11">
      <c r="E494"/>
      <c r="F494" s="94" t="s">
        <v>162</v>
      </c>
      <c r="G494" s="95" t="s">
        <v>163</v>
      </c>
      <c r="H494" s="95" t="s">
        <v>164</v>
      </c>
      <c r="I494" s="106"/>
      <c r="J494" s="65"/>
      <c r="K494" s="58"/>
    </row>
    <row r="495" spans="5:11">
      <c r="E495"/>
      <c r="F495" s="96" t="s">
        <v>472</v>
      </c>
      <c r="G495" s="97">
        <v>3</v>
      </c>
      <c r="H495" s="97">
        <v>3</v>
      </c>
      <c r="I495" s="106" t="s">
        <v>473</v>
      </c>
      <c r="J495" s="66">
        <f>G495*I495/1000</f>
        <v>1.02</v>
      </c>
      <c r="K495" s="58"/>
    </row>
    <row r="496" spans="5:11">
      <c r="E496"/>
      <c r="F496" s="96" t="s">
        <v>169</v>
      </c>
      <c r="G496" s="97">
        <v>100</v>
      </c>
      <c r="H496" s="97">
        <v>100</v>
      </c>
      <c r="I496" s="106" t="s">
        <v>474</v>
      </c>
      <c r="J496" s="66">
        <f t="shared" ref="J496:J498" si="14">G496*I496/1000</f>
        <v>5.75</v>
      </c>
      <c r="K496" s="58"/>
    </row>
    <row r="497" spans="5:11">
      <c r="E497"/>
      <c r="F497" s="96" t="s">
        <v>180</v>
      </c>
      <c r="G497" s="97">
        <v>110</v>
      </c>
      <c r="H497" s="97">
        <v>110</v>
      </c>
      <c r="I497" s="106" t="s">
        <v>475</v>
      </c>
      <c r="J497" s="66">
        <f t="shared" si="14"/>
        <v>0</v>
      </c>
      <c r="K497" s="58"/>
    </row>
    <row r="498" spans="5:11">
      <c r="E498"/>
      <c r="F498" s="96" t="s">
        <v>183</v>
      </c>
      <c r="G498" s="97">
        <v>20</v>
      </c>
      <c r="H498" s="97">
        <v>20</v>
      </c>
      <c r="I498" s="106" t="s">
        <v>457</v>
      </c>
      <c r="J498" s="66">
        <f t="shared" si="14"/>
        <v>1.46</v>
      </c>
      <c r="K498" s="58"/>
    </row>
    <row r="499" spans="5:11">
      <c r="E499"/>
      <c r="F499" s="20"/>
      <c r="I499" s="57"/>
      <c r="K499" s="58"/>
    </row>
    <row r="500" spans="5:11">
      <c r="E500"/>
      <c r="F500" s="20"/>
      <c r="I500" s="57"/>
      <c r="K500" s="178"/>
    </row>
    <row r="501" ht="21" spans="5:11">
      <c r="E501"/>
      <c r="F501" s="248" t="s">
        <v>501</v>
      </c>
      <c r="G501" s="248"/>
      <c r="H501" s="248"/>
      <c r="I501" s="248"/>
      <c r="J501" s="248"/>
      <c r="K501" s="61">
        <f>K504+K505+K506</f>
        <v>8.458125</v>
      </c>
    </row>
    <row r="502" ht="15.75" spans="5:11">
      <c r="E502"/>
      <c r="F502" s="20"/>
      <c r="I502" s="57"/>
      <c r="K502" s="58"/>
    </row>
    <row r="503" ht="15.75" spans="5:11">
      <c r="E503"/>
      <c r="F503" s="282" t="s">
        <v>162</v>
      </c>
      <c r="G503" s="109" t="s">
        <v>163</v>
      </c>
      <c r="H503" s="110" t="s">
        <v>164</v>
      </c>
      <c r="I503" s="132"/>
      <c r="J503" s="68"/>
      <c r="K503" s="58"/>
    </row>
    <row r="504" ht="15.75" spans="5:11">
      <c r="E504"/>
      <c r="F504" s="283" t="s">
        <v>502</v>
      </c>
      <c r="G504" s="112">
        <v>12.5</v>
      </c>
      <c r="H504" s="112">
        <v>12.5</v>
      </c>
      <c r="I504" s="64" t="s">
        <v>503</v>
      </c>
      <c r="J504" s="68">
        <f>G504*I504/1000</f>
        <v>6.225</v>
      </c>
      <c r="K504" s="58">
        <f>J504</f>
        <v>6.225</v>
      </c>
    </row>
    <row r="505" ht="15.75" spans="5:11">
      <c r="E505"/>
      <c r="F505" s="283" t="s">
        <v>51</v>
      </c>
      <c r="G505" s="112">
        <v>37.5</v>
      </c>
      <c r="H505" s="112">
        <v>37.5</v>
      </c>
      <c r="I505" s="132"/>
      <c r="J505" s="68">
        <f>G505*I505/1000</f>
        <v>0</v>
      </c>
      <c r="K505" s="58">
        <f>J505</f>
        <v>0</v>
      </c>
    </row>
    <row r="506" ht="15.75" spans="5:11">
      <c r="E506"/>
      <c r="F506" s="283" t="s">
        <v>504</v>
      </c>
      <c r="G506" s="284">
        <v>37.5</v>
      </c>
      <c r="H506" s="284">
        <v>37.5</v>
      </c>
      <c r="I506" s="132">
        <v>59.55</v>
      </c>
      <c r="J506" s="68">
        <f>G506*I506/1000</f>
        <v>2.233125</v>
      </c>
      <c r="K506" s="58">
        <f>J506</f>
        <v>2.233125</v>
      </c>
    </row>
    <row r="507" spans="5:11">
      <c r="E507"/>
      <c r="K507" s="253"/>
    </row>
    <row r="508" ht="21" spans="6:11">
      <c r="F508" s="224" t="s">
        <v>529</v>
      </c>
      <c r="K508" s="236"/>
    </row>
    <row r="509" ht="16.15" customHeight="1" spans="5:11">
      <c r="E509"/>
      <c r="F509" s="4" t="s">
        <v>414</v>
      </c>
      <c r="G509">
        <v>150</v>
      </c>
      <c r="I509">
        <v>342</v>
      </c>
      <c r="K509" s="237">
        <f>G509*I509/1000</f>
        <v>51.3</v>
      </c>
    </row>
    <row r="510" ht="31.5" hidden="1" spans="5:11">
      <c r="E510"/>
      <c r="F510" s="192" t="s">
        <v>177</v>
      </c>
      <c r="I510" s="132"/>
      <c r="J510" s="68"/>
      <c r="K510" s="178"/>
    </row>
    <row r="511" spans="5:11">
      <c r="E511"/>
      <c r="K511" s="198"/>
    </row>
    <row r="512" ht="15.75" spans="5:11">
      <c r="E512"/>
      <c r="K512" s="198"/>
    </row>
    <row r="513" ht="21.75" spans="5:11">
      <c r="E513" s="220" t="s">
        <v>462</v>
      </c>
      <c r="F513" s="224" t="s">
        <v>506</v>
      </c>
      <c r="K513" s="198"/>
    </row>
    <row r="514" ht="17.25" spans="5:11">
      <c r="E514"/>
      <c r="F514" s="114" t="s">
        <v>283</v>
      </c>
      <c r="G514" s="115"/>
      <c r="H514" s="115"/>
      <c r="K514" s="175">
        <f>J518</f>
        <v>8.942</v>
      </c>
    </row>
    <row r="515" ht="15.75" spans="5:8">
      <c r="E515"/>
      <c r="F515" s="117"/>
      <c r="G515" s="118" t="s">
        <v>284</v>
      </c>
      <c r="H515" s="118"/>
    </row>
    <row r="516" ht="15.75" spans="5:8">
      <c r="E516"/>
      <c r="F516" s="119"/>
      <c r="G516" s="118" t="s">
        <v>285</v>
      </c>
      <c r="H516" s="118"/>
    </row>
    <row r="517" ht="15.75" spans="5:8">
      <c r="E517"/>
      <c r="F517" s="117" t="s">
        <v>286</v>
      </c>
      <c r="G517" s="120" t="s">
        <v>163</v>
      </c>
      <c r="H517" s="120" t="s">
        <v>164</v>
      </c>
    </row>
    <row r="518" ht="15.75" spans="5:10">
      <c r="E518"/>
      <c r="F518" s="117" t="s">
        <v>288</v>
      </c>
      <c r="G518" s="118">
        <v>105.2</v>
      </c>
      <c r="H518" s="118">
        <v>100</v>
      </c>
      <c r="I518">
        <v>85</v>
      </c>
      <c r="J518" s="53">
        <f>G518*I518/1000</f>
        <v>8.942</v>
      </c>
    </row>
    <row r="519" ht="15.75" spans="5:8">
      <c r="E519"/>
      <c r="F519" s="117" t="s">
        <v>289</v>
      </c>
      <c r="G519" s="249"/>
      <c r="H519" s="118">
        <v>100</v>
      </c>
    </row>
    <row r="520" spans="5:11">
      <c r="E520"/>
      <c r="K520" s="198"/>
    </row>
    <row r="521" ht="21.75" spans="5:11">
      <c r="E521"/>
      <c r="F521" s="225" t="s">
        <v>356</v>
      </c>
      <c r="K521" s="296">
        <f>J523+J524+J526+J527+J528+J529+J530+J531</f>
        <v>6.69425</v>
      </c>
    </row>
    <row r="522" ht="15.75" spans="5:11">
      <c r="E522"/>
      <c r="F522" s="43" t="s">
        <v>162</v>
      </c>
      <c r="G522" s="44" t="s">
        <v>163</v>
      </c>
      <c r="H522" s="45" t="s">
        <v>164</v>
      </c>
      <c r="K522" s="198"/>
    </row>
    <row r="523" ht="15.75" spans="5:11">
      <c r="E523"/>
      <c r="F523" s="46" t="s">
        <v>357</v>
      </c>
      <c r="G523" s="47">
        <v>50</v>
      </c>
      <c r="H523" s="48">
        <v>40</v>
      </c>
      <c r="I523">
        <v>30</v>
      </c>
      <c r="J523" s="53">
        <f>G523*I523/1000</f>
        <v>1.5</v>
      </c>
      <c r="K523" s="198"/>
    </row>
    <row r="524" ht="15.75" spans="5:11">
      <c r="E524"/>
      <c r="F524" s="46" t="s">
        <v>290</v>
      </c>
      <c r="G524" s="47">
        <v>25</v>
      </c>
      <c r="H524" s="48">
        <v>20</v>
      </c>
      <c r="I524">
        <v>45</v>
      </c>
      <c r="J524" s="53">
        <f t="shared" ref="J524:J531" si="15">G524*I524/1000</f>
        <v>1.125</v>
      </c>
      <c r="K524" s="198"/>
    </row>
    <row r="525" ht="15.75" hidden="1" spans="5:11">
      <c r="E525"/>
      <c r="F525" s="46" t="s">
        <v>358</v>
      </c>
      <c r="G525" s="47">
        <v>21.5</v>
      </c>
      <c r="H525" s="48">
        <v>15</v>
      </c>
      <c r="J525">
        <f t="shared" si="15"/>
        <v>0</v>
      </c>
      <c r="K525" s="198"/>
    </row>
    <row r="526" ht="15.75" spans="5:11">
      <c r="E526"/>
      <c r="F526" s="46" t="s">
        <v>252</v>
      </c>
      <c r="G526" s="47">
        <v>26.75</v>
      </c>
      <c r="H526" s="48">
        <v>20</v>
      </c>
      <c r="I526">
        <v>27</v>
      </c>
      <c r="J526" s="53">
        <f t="shared" si="15"/>
        <v>0.72225</v>
      </c>
      <c r="K526" s="198"/>
    </row>
    <row r="527" ht="15.75" spans="5:11">
      <c r="E527"/>
      <c r="F527" s="46" t="s">
        <v>258</v>
      </c>
      <c r="G527" s="47">
        <v>15.75</v>
      </c>
      <c r="H527" s="48">
        <v>12.5</v>
      </c>
      <c r="I527">
        <v>30</v>
      </c>
      <c r="J527" s="53">
        <f t="shared" si="15"/>
        <v>0.4725</v>
      </c>
      <c r="K527" s="198"/>
    </row>
    <row r="528" ht="15.75" spans="5:11">
      <c r="E528"/>
      <c r="F528" s="46" t="s">
        <v>259</v>
      </c>
      <c r="G528" s="47">
        <v>12</v>
      </c>
      <c r="H528" s="48">
        <v>10</v>
      </c>
      <c r="I528">
        <v>21</v>
      </c>
      <c r="J528" s="53">
        <f t="shared" si="15"/>
        <v>0.252</v>
      </c>
      <c r="K528" s="198"/>
    </row>
    <row r="529" ht="15.75" spans="5:11">
      <c r="E529"/>
      <c r="F529" s="46" t="s">
        <v>249</v>
      </c>
      <c r="G529" s="47">
        <v>5</v>
      </c>
      <c r="H529" s="48">
        <v>5</v>
      </c>
      <c r="I529">
        <v>137</v>
      </c>
      <c r="J529" s="53">
        <f t="shared" si="15"/>
        <v>0.685</v>
      </c>
      <c r="K529" s="198"/>
    </row>
    <row r="530" ht="15.75" spans="5:11">
      <c r="E530"/>
      <c r="F530" s="46" t="s">
        <v>183</v>
      </c>
      <c r="G530" s="47">
        <v>2.5</v>
      </c>
      <c r="H530" s="48">
        <v>2.5</v>
      </c>
      <c r="I530">
        <v>73</v>
      </c>
      <c r="J530" s="53">
        <f t="shared" si="15"/>
        <v>0.1825</v>
      </c>
      <c r="K530" s="198"/>
    </row>
    <row r="531" ht="15.75" spans="5:11">
      <c r="E531"/>
      <c r="F531" s="46" t="s">
        <v>291</v>
      </c>
      <c r="G531" s="47">
        <v>7.5</v>
      </c>
      <c r="H531" s="48">
        <v>7.5</v>
      </c>
      <c r="I531">
        <v>234</v>
      </c>
      <c r="J531" s="53">
        <f t="shared" si="15"/>
        <v>1.755</v>
      </c>
      <c r="K531" s="198"/>
    </row>
    <row r="532" ht="15.75" spans="5:11">
      <c r="E532"/>
      <c r="F532" s="46" t="s">
        <v>180</v>
      </c>
      <c r="G532" s="47">
        <v>200</v>
      </c>
      <c r="H532" s="48">
        <v>200</v>
      </c>
      <c r="K532" s="198"/>
    </row>
    <row r="533" ht="15.75" spans="5:11">
      <c r="E533"/>
      <c r="F533" s="46" t="s">
        <v>292</v>
      </c>
      <c r="G533" s="47">
        <v>200</v>
      </c>
      <c r="H533" s="48">
        <v>200</v>
      </c>
      <c r="K533" s="198"/>
    </row>
    <row r="534" spans="5:11">
      <c r="E534"/>
      <c r="K534" s="198"/>
    </row>
    <row r="535" ht="21.75" spans="5:11">
      <c r="E535"/>
      <c r="F535" s="225" t="s">
        <v>265</v>
      </c>
      <c r="K535" s="199">
        <f>J537+J540</f>
        <v>14.23</v>
      </c>
    </row>
    <row r="536" ht="15.75" spans="5:11">
      <c r="E536"/>
      <c r="F536" s="43" t="s">
        <v>162</v>
      </c>
      <c r="G536" s="44" t="s">
        <v>163</v>
      </c>
      <c r="H536" s="45" t="s">
        <v>164</v>
      </c>
      <c r="K536" s="198"/>
    </row>
    <row r="537" ht="15.75" spans="5:11">
      <c r="E537"/>
      <c r="F537" s="46" t="s">
        <v>268</v>
      </c>
      <c r="G537" s="47">
        <v>92</v>
      </c>
      <c r="H537" s="48">
        <v>92</v>
      </c>
      <c r="I537">
        <v>95</v>
      </c>
      <c r="J537">
        <f t="shared" ref="J537" si="16">G537*I537/1000</f>
        <v>8.74</v>
      </c>
      <c r="K537" s="198"/>
    </row>
    <row r="538" ht="15.75" spans="5:11">
      <c r="E538"/>
      <c r="F538" s="46" t="s">
        <v>180</v>
      </c>
      <c r="G538" s="47">
        <v>136</v>
      </c>
      <c r="H538" s="48">
        <v>136</v>
      </c>
      <c r="K538" s="198"/>
    </row>
    <row r="539" ht="15.75" spans="5:11">
      <c r="E539"/>
      <c r="F539" s="72" t="s">
        <v>269</v>
      </c>
      <c r="G539" s="49" t="s">
        <v>172</v>
      </c>
      <c r="H539" s="73">
        <v>192</v>
      </c>
      <c r="K539" s="198"/>
    </row>
    <row r="540" ht="15.75" spans="5:11">
      <c r="E540"/>
      <c r="F540" s="46" t="s">
        <v>173</v>
      </c>
      <c r="G540" s="47">
        <v>9</v>
      </c>
      <c r="H540" s="48">
        <v>9</v>
      </c>
      <c r="I540">
        <v>610</v>
      </c>
      <c r="J540">
        <f t="shared" ref="J540" si="17">G540*I540/1000</f>
        <v>5.49</v>
      </c>
      <c r="K540" s="198"/>
    </row>
    <row r="541" spans="5:11">
      <c r="E541"/>
      <c r="K541" s="198"/>
    </row>
    <row r="542" ht="21" spans="5:11">
      <c r="E542"/>
      <c r="F542" s="225" t="s">
        <v>530</v>
      </c>
      <c r="K542" s="296">
        <f>J556+J560+J561+J562+J563+J564</f>
        <v>43.37268</v>
      </c>
    </row>
    <row r="543" hidden="1" spans="5:11">
      <c r="E543"/>
      <c r="F543" s="134" t="s">
        <v>154</v>
      </c>
      <c r="K543" s="198"/>
    </row>
    <row r="544" hidden="1" spans="5:11">
      <c r="E544"/>
      <c r="K544" s="198"/>
    </row>
    <row r="545" hidden="1" spans="5:11">
      <c r="E545"/>
      <c r="F545" s="71" t="s">
        <v>155</v>
      </c>
      <c r="K545" s="198"/>
    </row>
    <row r="546" hidden="1" spans="5:11">
      <c r="E546"/>
      <c r="F546" s="75" t="s">
        <v>156</v>
      </c>
      <c r="K546" s="198"/>
    </row>
    <row r="547" hidden="1" spans="5:11">
      <c r="E547"/>
      <c r="F547" s="75" t="s">
        <v>157</v>
      </c>
      <c r="K547" s="198"/>
    </row>
    <row r="548" hidden="1" spans="5:11">
      <c r="E548"/>
      <c r="F548" s="144"/>
      <c r="K548" s="198"/>
    </row>
    <row r="549" hidden="1" spans="5:11">
      <c r="E549"/>
      <c r="F549" s="134" t="s">
        <v>360</v>
      </c>
      <c r="K549" s="198"/>
    </row>
    <row r="550" spans="5:11">
      <c r="E550"/>
      <c r="F550" s="134" t="s">
        <v>361</v>
      </c>
      <c r="K550" s="198"/>
    </row>
    <row r="551" ht="15.75" spans="5:11">
      <c r="E551"/>
      <c r="F551" s="135" t="s">
        <v>272</v>
      </c>
      <c r="K551" s="198"/>
    </row>
    <row r="552" ht="15.75" spans="5:11">
      <c r="E552"/>
      <c r="F552" s="77" t="s">
        <v>162</v>
      </c>
      <c r="G552" s="12" t="s">
        <v>163</v>
      </c>
      <c r="H552" s="13" t="s">
        <v>164</v>
      </c>
      <c r="K552" s="198"/>
    </row>
    <row r="553" ht="15.75" hidden="1" spans="5:11">
      <c r="E553"/>
      <c r="F553" s="46" t="s">
        <v>362</v>
      </c>
      <c r="G553" s="15">
        <v>113</v>
      </c>
      <c r="H553" s="16">
        <v>83</v>
      </c>
      <c r="K553" s="198"/>
    </row>
    <row r="554" ht="15.75" hidden="1" spans="5:11">
      <c r="E554"/>
      <c r="F554" s="46" t="s">
        <v>363</v>
      </c>
      <c r="G554" s="15">
        <v>113</v>
      </c>
      <c r="H554" s="16">
        <v>83</v>
      </c>
      <c r="K554" s="198"/>
    </row>
    <row r="555" ht="15.75" hidden="1" spans="5:11">
      <c r="E555"/>
      <c r="F555" s="46" t="s">
        <v>364</v>
      </c>
      <c r="G555" s="15">
        <v>113</v>
      </c>
      <c r="H555" s="16">
        <v>83</v>
      </c>
      <c r="K555" s="198"/>
    </row>
    <row r="556" ht="15.75" spans="5:11">
      <c r="E556"/>
      <c r="F556" s="46" t="s">
        <v>342</v>
      </c>
      <c r="G556" s="15">
        <v>113</v>
      </c>
      <c r="H556" s="16">
        <v>83</v>
      </c>
      <c r="I556">
        <v>360.36</v>
      </c>
      <c r="J556" s="53">
        <f>G556*I556/1000</f>
        <v>40.72068</v>
      </c>
      <c r="K556" s="198"/>
    </row>
    <row r="557" ht="15.75" spans="5:11">
      <c r="E557"/>
      <c r="F557" s="46" t="s">
        <v>343</v>
      </c>
      <c r="G557" s="15">
        <v>113</v>
      </c>
      <c r="H557" s="16">
        <v>83</v>
      </c>
      <c r="J557">
        <f t="shared" ref="J557:J564" si="18">G557*I557/1000</f>
        <v>0</v>
      </c>
      <c r="K557" s="198"/>
    </row>
    <row r="558" ht="15.75" hidden="1" spans="5:11">
      <c r="E558"/>
      <c r="F558" s="46" t="s">
        <v>365</v>
      </c>
      <c r="G558" s="15">
        <v>110</v>
      </c>
      <c r="H558" s="16">
        <v>79</v>
      </c>
      <c r="J558">
        <f t="shared" si="18"/>
        <v>0</v>
      </c>
      <c r="K558" s="198"/>
    </row>
    <row r="559" ht="15.75" hidden="1" spans="5:11">
      <c r="E559"/>
      <c r="F559" s="46" t="s">
        <v>366</v>
      </c>
      <c r="G559" s="15">
        <v>110</v>
      </c>
      <c r="H559" s="16">
        <v>79</v>
      </c>
      <c r="J559">
        <f t="shared" si="18"/>
        <v>0</v>
      </c>
      <c r="K559" s="198"/>
    </row>
    <row r="560" ht="15.75" spans="5:11">
      <c r="E560"/>
      <c r="F560" s="46" t="s">
        <v>258</v>
      </c>
      <c r="G560" s="15">
        <v>5</v>
      </c>
      <c r="H560" s="16">
        <v>4</v>
      </c>
      <c r="I560">
        <v>30</v>
      </c>
      <c r="J560">
        <f t="shared" si="18"/>
        <v>0.15</v>
      </c>
      <c r="K560" s="198"/>
    </row>
    <row r="561" ht="15.75" spans="5:11">
      <c r="E561"/>
      <c r="F561" s="46" t="s">
        <v>259</v>
      </c>
      <c r="G561" s="15">
        <v>5</v>
      </c>
      <c r="H561" s="16">
        <v>4</v>
      </c>
      <c r="I561">
        <v>21</v>
      </c>
      <c r="J561" s="53">
        <f t="shared" si="18"/>
        <v>0.105</v>
      </c>
      <c r="K561" s="198"/>
    </row>
    <row r="562" ht="15.75" spans="5:11">
      <c r="E562"/>
      <c r="F562" s="46" t="s">
        <v>249</v>
      </c>
      <c r="G562" s="15">
        <v>5</v>
      </c>
      <c r="H562" s="16">
        <v>5</v>
      </c>
      <c r="I562">
        <v>137</v>
      </c>
      <c r="J562">
        <f t="shared" si="18"/>
        <v>0.685</v>
      </c>
      <c r="K562" s="198"/>
    </row>
    <row r="563" ht="15.75" spans="5:11">
      <c r="E563"/>
      <c r="F563" s="46" t="s">
        <v>291</v>
      </c>
      <c r="G563" s="15">
        <v>7</v>
      </c>
      <c r="H563" s="16">
        <v>7</v>
      </c>
      <c r="I563">
        <v>234</v>
      </c>
      <c r="J563">
        <f t="shared" si="18"/>
        <v>1.638</v>
      </c>
      <c r="K563" s="198"/>
    </row>
    <row r="564" ht="15.75" spans="5:11">
      <c r="E564"/>
      <c r="F564" s="46" t="s">
        <v>196</v>
      </c>
      <c r="G564" s="15">
        <v>2</v>
      </c>
      <c r="H564" s="16">
        <v>2</v>
      </c>
      <c r="I564">
        <v>37</v>
      </c>
      <c r="J564" s="53">
        <f t="shared" si="18"/>
        <v>0.074</v>
      </c>
      <c r="K564" s="198"/>
    </row>
    <row r="565" ht="15.75" spans="5:11">
      <c r="E565"/>
      <c r="F565" s="78" t="s">
        <v>367</v>
      </c>
      <c r="G565" s="18" t="s">
        <v>172</v>
      </c>
      <c r="H565" s="19">
        <v>50</v>
      </c>
      <c r="K565" s="198"/>
    </row>
    <row r="566" ht="15.75" spans="5:11">
      <c r="E566"/>
      <c r="F566" s="78" t="s">
        <v>368</v>
      </c>
      <c r="G566" s="18" t="s">
        <v>172</v>
      </c>
      <c r="H566" s="19">
        <v>50</v>
      </c>
      <c r="K566" s="198"/>
    </row>
    <row r="567" spans="5:11">
      <c r="E567"/>
      <c r="K567" s="198"/>
    </row>
    <row r="568" ht="21.75" spans="6:11">
      <c r="F568" s="225" t="s">
        <v>488</v>
      </c>
      <c r="K568" s="175">
        <f>J570+J577</f>
        <v>10.946</v>
      </c>
    </row>
    <row r="569" ht="15.75" spans="6:11">
      <c r="F569" s="43" t="s">
        <v>162</v>
      </c>
      <c r="G569" s="44" t="s">
        <v>163</v>
      </c>
      <c r="H569" s="45" t="s">
        <v>164</v>
      </c>
      <c r="K569" s="253"/>
    </row>
    <row r="570" ht="15.75" spans="6:11">
      <c r="F570" s="46" t="s">
        <v>185</v>
      </c>
      <c r="G570" s="47">
        <v>17</v>
      </c>
      <c r="H570" s="48">
        <v>7</v>
      </c>
      <c r="I570">
        <v>558</v>
      </c>
      <c r="J570" s="53">
        <f>G570*I570/1000</f>
        <v>9.486</v>
      </c>
      <c r="K570" s="253"/>
    </row>
    <row r="571" ht="15.75" hidden="1" spans="6:11">
      <c r="F571" s="46" t="s">
        <v>302</v>
      </c>
      <c r="G571" s="47">
        <v>15</v>
      </c>
      <c r="H571" s="48">
        <v>56</v>
      </c>
      <c r="J571" s="53"/>
      <c r="K571" s="253"/>
    </row>
    <row r="572" ht="15.75" hidden="1" spans="6:11">
      <c r="F572" s="46" t="s">
        <v>303</v>
      </c>
      <c r="G572" s="47">
        <v>30</v>
      </c>
      <c r="H572" s="48">
        <v>45</v>
      </c>
      <c r="J572" s="53"/>
      <c r="K572" s="253"/>
    </row>
    <row r="573" ht="15.75" hidden="1" spans="6:11">
      <c r="F573" s="46" t="s">
        <v>304</v>
      </c>
      <c r="G573" s="47">
        <v>20</v>
      </c>
      <c r="H573" s="48">
        <v>37</v>
      </c>
      <c r="J573" s="53"/>
      <c r="K573" s="253"/>
    </row>
    <row r="574" ht="15.75" hidden="1" spans="6:11">
      <c r="F574" s="46" t="s">
        <v>305</v>
      </c>
      <c r="G574" s="47">
        <v>25</v>
      </c>
      <c r="H574" s="48">
        <v>46</v>
      </c>
      <c r="J574" s="53"/>
      <c r="K574" s="253"/>
    </row>
    <row r="575" ht="15.75" hidden="1" spans="6:11">
      <c r="F575" s="46" t="s">
        <v>306</v>
      </c>
      <c r="G575" s="47">
        <v>20</v>
      </c>
      <c r="H575" s="48">
        <v>32</v>
      </c>
      <c r="J575" s="53"/>
      <c r="K575" s="253"/>
    </row>
    <row r="576" ht="15.75" hidden="1" spans="6:11">
      <c r="F576" s="72" t="s">
        <v>307</v>
      </c>
      <c r="G576" s="49" t="s">
        <v>172</v>
      </c>
      <c r="H576" s="130" t="s">
        <v>172</v>
      </c>
      <c r="J576" s="53"/>
      <c r="K576" s="253"/>
    </row>
    <row r="577" ht="15.75" spans="6:11">
      <c r="F577" s="46" t="s">
        <v>183</v>
      </c>
      <c r="G577" s="47">
        <v>20</v>
      </c>
      <c r="H577" s="48">
        <v>20</v>
      </c>
      <c r="I577">
        <v>73</v>
      </c>
      <c r="J577" s="53">
        <f>G577*I577/1000</f>
        <v>1.46</v>
      </c>
      <c r="K577" s="253"/>
    </row>
    <row r="578" ht="15.75" hidden="1" spans="6:11">
      <c r="F578" s="46" t="s">
        <v>309</v>
      </c>
      <c r="G578" s="47">
        <v>0</v>
      </c>
      <c r="H578" s="48">
        <v>0</v>
      </c>
      <c r="I578">
        <v>600</v>
      </c>
      <c r="J578">
        <f>G578*I578/1000</f>
        <v>0</v>
      </c>
      <c r="K578" s="253"/>
    </row>
    <row r="579" ht="15.75" spans="6:11">
      <c r="F579" s="46" t="s">
        <v>180</v>
      </c>
      <c r="G579" s="47">
        <v>214</v>
      </c>
      <c r="H579" s="48">
        <v>214</v>
      </c>
      <c r="K579" s="253"/>
    </row>
    <row r="580" spans="11:11">
      <c r="K580" s="253"/>
    </row>
    <row r="581" ht="21" spans="6:11">
      <c r="F581" s="224" t="s">
        <v>519</v>
      </c>
      <c r="K581" s="253"/>
    </row>
    <row r="582" spans="6:11">
      <c r="F582" s="4" t="s">
        <v>32</v>
      </c>
      <c r="G582">
        <v>60</v>
      </c>
      <c r="H582" s="297">
        <v>60</v>
      </c>
      <c r="I582">
        <v>32.63</v>
      </c>
      <c r="K582" s="175">
        <f>G582*I582/1000</f>
        <v>1.9578</v>
      </c>
    </row>
    <row r="583" spans="11:11">
      <c r="K583" s="253"/>
    </row>
    <row r="584" ht="21.75" spans="6:11">
      <c r="F584" s="224" t="s">
        <v>466</v>
      </c>
      <c r="K584" s="253"/>
    </row>
    <row r="585" ht="15.75" spans="5:11">
      <c r="E585" s="220" t="s">
        <v>467</v>
      </c>
      <c r="F585" s="4" t="s">
        <v>417</v>
      </c>
      <c r="G585">
        <v>207</v>
      </c>
      <c r="H585">
        <v>200</v>
      </c>
      <c r="I585">
        <v>59.4</v>
      </c>
      <c r="K585" s="266">
        <f>G585*I585/1000</f>
        <v>12.2958</v>
      </c>
    </row>
    <row r="586" spans="5:11">
      <c r="E586"/>
      <c r="K586" s="267"/>
    </row>
    <row r="587" spans="5:11">
      <c r="E587"/>
      <c r="F587" s="4" t="s">
        <v>442</v>
      </c>
      <c r="G587">
        <v>100</v>
      </c>
      <c r="I587">
        <v>12.76</v>
      </c>
      <c r="K587" s="268">
        <v>12.76</v>
      </c>
    </row>
    <row r="588" ht="11.45" customHeight="1" spans="11:11">
      <c r="K588" s="236"/>
    </row>
    <row r="589" spans="11:11">
      <c r="K589" s="253"/>
    </row>
    <row r="590" ht="15.75"/>
    <row r="591" s="3" customFormat="1" ht="21.75" spans="5:11">
      <c r="E591" s="159"/>
      <c r="F591" s="219" t="s">
        <v>370</v>
      </c>
      <c r="G591" s="257"/>
      <c r="H591" s="257"/>
      <c r="I591" s="257"/>
      <c r="J591" s="257"/>
      <c r="K591" s="260">
        <f>K600+K614+K616+K626+K637+K645+K661+K670+K699+K710+K713+K724</f>
        <v>173.4186104</v>
      </c>
    </row>
    <row r="592" ht="15.75"/>
    <row r="593" ht="21.75" spans="5:11">
      <c r="E593" s="220" t="s">
        <v>451</v>
      </c>
      <c r="F593" s="225" t="s">
        <v>468</v>
      </c>
      <c r="I593" s="246">
        <f>K600+K614+K617+K645</f>
        <v>71.57018</v>
      </c>
      <c r="J593" s="53">
        <f>K591-I593</f>
        <v>101.8484304</v>
      </c>
      <c r="K593" s="58"/>
    </row>
    <row r="594" spans="6:11">
      <c r="F594" s="82" t="s">
        <v>154</v>
      </c>
      <c r="I594" s="57"/>
      <c r="K594" s="58"/>
    </row>
    <row r="595" spans="6:11">
      <c r="F595" s="20"/>
      <c r="I595" s="57"/>
      <c r="K595" s="58"/>
    </row>
    <row r="596" spans="6:11">
      <c r="F596" s="83" t="s">
        <v>155</v>
      </c>
      <c r="I596" s="57"/>
      <c r="K596" s="58"/>
    </row>
    <row r="597" spans="6:11">
      <c r="F597" s="84" t="s">
        <v>156</v>
      </c>
      <c r="I597" s="57"/>
      <c r="K597" s="58"/>
    </row>
    <row r="598" spans="6:11">
      <c r="F598" s="84" t="s">
        <v>157</v>
      </c>
      <c r="I598" s="57"/>
      <c r="K598" s="58"/>
    </row>
    <row r="599" spans="6:11">
      <c r="F599" s="82" t="s">
        <v>231</v>
      </c>
      <c r="I599" s="57"/>
      <c r="K599" s="58"/>
    </row>
    <row r="600" ht="16.5" spans="6:11">
      <c r="F600" s="10" t="s">
        <v>161</v>
      </c>
      <c r="I600" s="57"/>
      <c r="J600" s="53"/>
      <c r="K600" s="61">
        <f>J602+J603+J605+J606+J607+J608+J610+J611+J612</f>
        <v>61.73118</v>
      </c>
    </row>
    <row r="601" ht="15.75" spans="6:11">
      <c r="F601" s="11" t="s">
        <v>162</v>
      </c>
      <c r="G601" s="12" t="s">
        <v>163</v>
      </c>
      <c r="H601" s="13" t="s">
        <v>164</v>
      </c>
      <c r="I601" s="99" t="s">
        <v>165</v>
      </c>
      <c r="J601" s="100" t="s">
        <v>166</v>
      </c>
      <c r="K601" s="58"/>
    </row>
    <row r="602" ht="15.75" spans="6:11">
      <c r="F602" s="85" t="s">
        <v>193</v>
      </c>
      <c r="G602" s="15">
        <v>188</v>
      </c>
      <c r="H602" s="16">
        <v>186</v>
      </c>
      <c r="I602" s="101">
        <v>260</v>
      </c>
      <c r="J602" s="102">
        <f>I602*G602/1000</f>
        <v>48.88</v>
      </c>
      <c r="K602" s="58"/>
    </row>
    <row r="603" ht="15.75" spans="6:11">
      <c r="F603" s="85" t="s">
        <v>194</v>
      </c>
      <c r="G603" s="15">
        <v>12.94</v>
      </c>
      <c r="H603" s="16">
        <v>12.94</v>
      </c>
      <c r="I603" s="103">
        <v>40</v>
      </c>
      <c r="J603" s="102">
        <f t="shared" ref="J603:J606" si="19">I603*G603/1000</f>
        <v>0.5176</v>
      </c>
      <c r="K603" s="58"/>
    </row>
    <row r="604" ht="15.75" spans="6:11">
      <c r="F604" s="85" t="s">
        <v>469</v>
      </c>
      <c r="G604" s="15">
        <v>16</v>
      </c>
      <c r="H604" s="16">
        <v>16</v>
      </c>
      <c r="I604" s="103"/>
      <c r="J604" s="102">
        <f t="shared" si="19"/>
        <v>0</v>
      </c>
      <c r="K604" s="58"/>
    </row>
    <row r="605" ht="15.75" spans="6:11">
      <c r="F605" s="85" t="s">
        <v>180</v>
      </c>
      <c r="G605" s="15">
        <v>48</v>
      </c>
      <c r="H605" s="16">
        <v>48</v>
      </c>
      <c r="I605" s="62"/>
      <c r="J605" s="102">
        <f t="shared" si="19"/>
        <v>0</v>
      </c>
      <c r="K605" s="58"/>
    </row>
    <row r="606" customHeight="1" spans="6:11">
      <c r="F606" s="85" t="s">
        <v>232</v>
      </c>
      <c r="G606" s="15">
        <v>48</v>
      </c>
      <c r="H606" s="16">
        <v>48</v>
      </c>
      <c r="I606" s="104">
        <v>57.5</v>
      </c>
      <c r="J606" s="102">
        <f t="shared" si="19"/>
        <v>2.76</v>
      </c>
      <c r="K606" s="58"/>
    </row>
    <row r="607" ht="15.75" spans="6:11">
      <c r="F607" s="85" t="s">
        <v>167</v>
      </c>
      <c r="G607" s="15">
        <v>6</v>
      </c>
      <c r="H607" s="16">
        <v>6</v>
      </c>
      <c r="I607" s="104">
        <v>300</v>
      </c>
      <c r="J607" s="102">
        <f>G607*I607/1000</f>
        <v>1.8</v>
      </c>
      <c r="K607" s="58"/>
    </row>
    <row r="608" ht="15.75" spans="5:11">
      <c r="E608"/>
      <c r="F608" s="85" t="s">
        <v>183</v>
      </c>
      <c r="G608" s="15">
        <v>12.94</v>
      </c>
      <c r="H608" s="16">
        <v>12.94</v>
      </c>
      <c r="I608" s="104">
        <v>73</v>
      </c>
      <c r="J608" s="102">
        <f t="shared" ref="J608:J609" si="20">I608*G608/1000</f>
        <v>0.94462</v>
      </c>
      <c r="K608" s="58"/>
    </row>
    <row r="609" ht="15.75" spans="5:11">
      <c r="E609"/>
      <c r="F609" s="85" t="s">
        <v>470</v>
      </c>
      <c r="G609" s="15">
        <v>0.02</v>
      </c>
      <c r="H609" s="16">
        <v>0.02</v>
      </c>
      <c r="I609" s="104"/>
      <c r="J609" s="102">
        <f t="shared" si="20"/>
        <v>0</v>
      </c>
      <c r="K609" s="58"/>
    </row>
    <row r="610" ht="15.75" spans="5:11">
      <c r="E610"/>
      <c r="F610" s="85" t="s">
        <v>233</v>
      </c>
      <c r="G610" s="15">
        <v>6.94</v>
      </c>
      <c r="H610" s="16">
        <v>6.94</v>
      </c>
      <c r="I610" s="104">
        <v>174</v>
      </c>
      <c r="J610" s="102">
        <f t="shared" ref="J610:J612" si="21">I610*G610/1000</f>
        <v>1.20756</v>
      </c>
      <c r="K610" s="58"/>
    </row>
    <row r="611" ht="15.75" spans="5:11">
      <c r="E611"/>
      <c r="F611" s="85" t="s">
        <v>234</v>
      </c>
      <c r="G611" s="15">
        <v>6.94</v>
      </c>
      <c r="H611" s="16">
        <v>6.94</v>
      </c>
      <c r="I611" s="104">
        <v>200</v>
      </c>
      <c r="J611" s="67">
        <f t="shared" si="21"/>
        <v>1.388</v>
      </c>
      <c r="K611" s="58"/>
    </row>
    <row r="612" ht="15.75" spans="5:11">
      <c r="E612"/>
      <c r="F612" s="85" t="s">
        <v>173</v>
      </c>
      <c r="G612" s="15">
        <v>6.94</v>
      </c>
      <c r="H612" s="16">
        <v>6.94</v>
      </c>
      <c r="I612" s="62">
        <v>610</v>
      </c>
      <c r="J612" s="67">
        <f t="shared" si="21"/>
        <v>4.2334</v>
      </c>
      <c r="K612" s="58"/>
    </row>
    <row r="613" spans="5:11">
      <c r="E613"/>
      <c r="F613" s="20"/>
      <c r="I613" s="57"/>
      <c r="K613" s="58"/>
    </row>
    <row r="614" spans="5:11">
      <c r="E614"/>
      <c r="F614" s="20" t="s">
        <v>199</v>
      </c>
      <c r="G614" s="261">
        <v>26</v>
      </c>
      <c r="H614" s="269"/>
      <c r="I614" s="270">
        <v>152</v>
      </c>
      <c r="J614" s="67">
        <f>I614*G614/1000</f>
        <v>3.952</v>
      </c>
      <c r="K614" s="61">
        <f>J614</f>
        <v>3.952</v>
      </c>
    </row>
    <row r="615" spans="5:11">
      <c r="E615"/>
      <c r="F615" s="20"/>
      <c r="H615" s="52"/>
      <c r="I615" s="57"/>
      <c r="J615" s="53"/>
      <c r="K615" s="58"/>
    </row>
    <row r="616" ht="21" spans="5:11">
      <c r="E616"/>
      <c r="F616" s="247" t="s">
        <v>500</v>
      </c>
      <c r="G616" s="22"/>
      <c r="H616" s="22"/>
      <c r="I616" s="106"/>
      <c r="J616" s="66"/>
      <c r="K616" s="61">
        <f>J622+J624</f>
        <v>0.99</v>
      </c>
    </row>
    <row r="617" spans="5:11">
      <c r="E617"/>
      <c r="F617" s="90" t="s">
        <v>191</v>
      </c>
      <c r="G617" s="22"/>
      <c r="H617" s="22"/>
      <c r="I617" s="106"/>
      <c r="J617" s="65"/>
      <c r="K617" s="58"/>
    </row>
    <row r="618" spans="5:11">
      <c r="E618"/>
      <c r="F618" s="92" t="s">
        <v>192</v>
      </c>
      <c r="G618" s="22"/>
      <c r="H618" s="22"/>
      <c r="I618" s="106"/>
      <c r="J618" s="65"/>
      <c r="K618" s="58"/>
    </row>
    <row r="619" spans="5:11">
      <c r="E619"/>
      <c r="F619" s="93" t="s">
        <v>200</v>
      </c>
      <c r="G619" s="22"/>
      <c r="H619" s="22"/>
      <c r="I619" s="106"/>
      <c r="J619" s="65"/>
      <c r="K619" s="58"/>
    </row>
    <row r="620" ht="15.75" spans="5:11">
      <c r="E620"/>
      <c r="F620" s="24" t="s">
        <v>161</v>
      </c>
      <c r="G620" s="22"/>
      <c r="H620" s="22"/>
      <c r="I620" s="106"/>
      <c r="J620" s="65"/>
      <c r="K620" s="58"/>
    </row>
    <row r="621" spans="5:11">
      <c r="E621"/>
      <c r="F621" s="94" t="s">
        <v>162</v>
      </c>
      <c r="G621" s="95" t="s">
        <v>163</v>
      </c>
      <c r="H621" s="95" t="s">
        <v>164</v>
      </c>
      <c r="I621" s="106"/>
      <c r="J621" s="65"/>
      <c r="K621" s="58"/>
    </row>
    <row r="622" spans="5:11">
      <c r="E622"/>
      <c r="F622" s="96" t="s">
        <v>178</v>
      </c>
      <c r="G622" s="97">
        <v>0.4</v>
      </c>
      <c r="H622" s="97">
        <v>0.4</v>
      </c>
      <c r="I622" s="106" t="s">
        <v>454</v>
      </c>
      <c r="J622" s="66">
        <f>G622*I622/1000</f>
        <v>0.26</v>
      </c>
      <c r="K622" s="58"/>
    </row>
    <row r="623" spans="5:11">
      <c r="E623"/>
      <c r="F623" s="96" t="s">
        <v>180</v>
      </c>
      <c r="G623" s="97">
        <v>190</v>
      </c>
      <c r="H623" s="97">
        <v>190</v>
      </c>
      <c r="I623" s="106"/>
      <c r="J623" s="65"/>
      <c r="K623" s="58"/>
    </row>
    <row r="624" spans="5:11">
      <c r="E624"/>
      <c r="F624" s="96" t="s">
        <v>183</v>
      </c>
      <c r="G624" s="97">
        <v>10</v>
      </c>
      <c r="H624" s="97">
        <v>10</v>
      </c>
      <c r="I624" s="106" t="s">
        <v>457</v>
      </c>
      <c r="J624" s="66">
        <f>G624*I624/1000</f>
        <v>0.73</v>
      </c>
      <c r="K624" s="58"/>
    </row>
    <row r="625" spans="5:11">
      <c r="E625"/>
      <c r="K625" s="253"/>
    </row>
    <row r="626" ht="21" spans="5:11">
      <c r="E626"/>
      <c r="F626" s="289" t="s">
        <v>520</v>
      </c>
      <c r="G626" s="97"/>
      <c r="H626" s="97"/>
      <c r="I626" s="106"/>
      <c r="J626" s="65"/>
      <c r="K626" s="176">
        <f>J627+J628+J629</f>
        <v>9.858125</v>
      </c>
    </row>
    <row r="627" spans="5:11">
      <c r="E627"/>
      <c r="F627" s="96" t="s">
        <v>521</v>
      </c>
      <c r="G627" s="36">
        <v>37.5</v>
      </c>
      <c r="H627" s="97">
        <v>37.5</v>
      </c>
      <c r="I627" s="106" t="s">
        <v>475</v>
      </c>
      <c r="J627" s="67">
        <f>G627*I627/1000</f>
        <v>0</v>
      </c>
      <c r="K627" s="178"/>
    </row>
    <row r="628" spans="5:11">
      <c r="E628"/>
      <c r="F628" s="96" t="s">
        <v>522</v>
      </c>
      <c r="G628" s="36">
        <v>37.5</v>
      </c>
      <c r="H628" s="97">
        <v>37.5</v>
      </c>
      <c r="I628" s="106" t="s">
        <v>477</v>
      </c>
      <c r="J628" s="67">
        <f>G628*I628/1000</f>
        <v>2.233125</v>
      </c>
      <c r="K628" s="178"/>
    </row>
    <row r="629" ht="15.75" spans="5:11">
      <c r="E629"/>
      <c r="F629" s="96" t="s">
        <v>214</v>
      </c>
      <c r="G629" s="65">
        <v>12.5</v>
      </c>
      <c r="H629" s="97">
        <v>12.5</v>
      </c>
      <c r="I629" s="106" t="s">
        <v>523</v>
      </c>
      <c r="J629" s="67">
        <f>G629*I629/1000</f>
        <v>7.625</v>
      </c>
      <c r="K629" s="178"/>
    </row>
    <row r="630" ht="15.75" spans="5:11">
      <c r="E630"/>
      <c r="F630" s="111"/>
      <c r="G630" s="179"/>
      <c r="H630" s="179"/>
      <c r="I630" s="132"/>
      <c r="J630" s="68"/>
      <c r="K630" s="177"/>
    </row>
    <row r="631" ht="21" hidden="1" spans="6:11">
      <c r="F631" s="224" t="s">
        <v>478</v>
      </c>
      <c r="J631" s="68"/>
      <c r="K631" s="253"/>
    </row>
    <row r="632" hidden="1" spans="6:11">
      <c r="F632" s="20" t="s">
        <v>479</v>
      </c>
      <c r="H632">
        <v>100</v>
      </c>
      <c r="I632">
        <v>320</v>
      </c>
      <c r="J632" s="68">
        <f t="shared" ref="J632" si="22">G632*I632/1000</f>
        <v>0</v>
      </c>
      <c r="K632" s="175">
        <f>G632*I632/1000</f>
        <v>0</v>
      </c>
    </row>
    <row r="633" spans="5:11">
      <c r="E633"/>
      <c r="F633" s="290"/>
      <c r="G633" s="291"/>
      <c r="H633" s="291"/>
      <c r="I633" s="132"/>
      <c r="J633" s="68"/>
      <c r="K633" s="177"/>
    </row>
    <row r="634" ht="2.45" customHeight="1"/>
    <row r="635" ht="15.75" spans="5:5">
      <c r="E635"/>
    </row>
    <row r="636" ht="21.75" spans="5:11">
      <c r="E636" s="220" t="s">
        <v>462</v>
      </c>
      <c r="F636" s="224" t="s">
        <v>480</v>
      </c>
      <c r="K636" s="198"/>
    </row>
    <row r="637" ht="17.25" spans="5:11">
      <c r="E637"/>
      <c r="F637" s="114" t="s">
        <v>283</v>
      </c>
      <c r="G637" s="115"/>
      <c r="H637" s="115"/>
      <c r="K637" s="175">
        <f>J641</f>
        <v>10.62</v>
      </c>
    </row>
    <row r="638" ht="15.75" spans="5:8">
      <c r="E638"/>
      <c r="F638" s="117"/>
      <c r="G638" s="118" t="s">
        <v>284</v>
      </c>
      <c r="H638" s="118"/>
    </row>
    <row r="639" ht="15.75" spans="5:8">
      <c r="E639"/>
      <c r="F639" s="119"/>
      <c r="G639" s="118" t="s">
        <v>285</v>
      </c>
      <c r="H639" s="118"/>
    </row>
    <row r="640" ht="15.75" spans="5:8">
      <c r="E640"/>
      <c r="F640" s="117" t="s">
        <v>286</v>
      </c>
      <c r="G640" s="120" t="s">
        <v>163</v>
      </c>
      <c r="H640" s="120" t="s">
        <v>164</v>
      </c>
    </row>
    <row r="641" ht="15.75" spans="5:10">
      <c r="E641"/>
      <c r="F641" s="117" t="s">
        <v>531</v>
      </c>
      <c r="G641" s="118">
        <v>118</v>
      </c>
      <c r="H641" s="118">
        <v>100</v>
      </c>
      <c r="I641">
        <v>90</v>
      </c>
      <c r="J641" s="53">
        <f>G641*I641/1000</f>
        <v>10.62</v>
      </c>
    </row>
    <row r="642" ht="15.75" spans="5:8">
      <c r="E642"/>
      <c r="F642" s="117" t="s">
        <v>289</v>
      </c>
      <c r="G642" s="249"/>
      <c r="H642" s="118">
        <v>100</v>
      </c>
    </row>
    <row r="645" ht="21" spans="5:11">
      <c r="E645"/>
      <c r="F645" s="225" t="s">
        <v>481</v>
      </c>
      <c r="K645" s="175">
        <f>J651+J652+J653+J654+J655+J656</f>
        <v>5.887</v>
      </c>
    </row>
    <row r="646" spans="5:6">
      <c r="E646"/>
      <c r="F646" s="50" t="s">
        <v>266</v>
      </c>
    </row>
    <row r="647" spans="5:6">
      <c r="E647"/>
      <c r="F647" s="50" t="s">
        <v>191</v>
      </c>
    </row>
    <row r="648" spans="5:6">
      <c r="E648"/>
      <c r="F648" s="71" t="s">
        <v>192</v>
      </c>
    </row>
    <row r="649" ht="15.75" spans="5:6">
      <c r="E649"/>
      <c r="F649" s="42" t="s">
        <v>251</v>
      </c>
    </row>
    <row r="650" ht="15.75" spans="5:8">
      <c r="E650"/>
      <c r="F650" s="43" t="s">
        <v>162</v>
      </c>
      <c r="G650" s="44" t="s">
        <v>163</v>
      </c>
      <c r="H650" s="45" t="s">
        <v>164</v>
      </c>
    </row>
    <row r="651" ht="15.75" spans="5:10">
      <c r="E651"/>
      <c r="F651" s="46" t="s">
        <v>290</v>
      </c>
      <c r="G651" s="47">
        <v>62.5</v>
      </c>
      <c r="H651" s="48">
        <v>50</v>
      </c>
      <c r="I651">
        <v>45</v>
      </c>
      <c r="J651" s="53">
        <f>G651*I651/1000</f>
        <v>2.8125</v>
      </c>
    </row>
    <row r="652" ht="15.75" spans="5:10">
      <c r="E652"/>
      <c r="F652" s="46" t="s">
        <v>252</v>
      </c>
      <c r="G652" s="47">
        <v>40</v>
      </c>
      <c r="H652" s="48">
        <v>30</v>
      </c>
      <c r="I652">
        <v>27</v>
      </c>
      <c r="J652" s="53">
        <f t="shared" ref="J652:J656" si="23">G652*I652/1000</f>
        <v>1.08</v>
      </c>
    </row>
    <row r="653" ht="15.75" spans="5:10">
      <c r="E653"/>
      <c r="F653" s="46" t="s">
        <v>258</v>
      </c>
      <c r="G653" s="47">
        <v>15.75</v>
      </c>
      <c r="H653" s="48">
        <v>12.5</v>
      </c>
      <c r="I653">
        <v>30</v>
      </c>
      <c r="J653" s="53">
        <f t="shared" si="23"/>
        <v>0.4725</v>
      </c>
    </row>
    <row r="654" ht="15.75" spans="5:10">
      <c r="E654"/>
      <c r="F654" s="46" t="s">
        <v>259</v>
      </c>
      <c r="G654" s="47">
        <v>12</v>
      </c>
      <c r="H654" s="48">
        <v>10</v>
      </c>
      <c r="I654">
        <v>21</v>
      </c>
      <c r="J654" s="53">
        <f t="shared" si="23"/>
        <v>0.252</v>
      </c>
    </row>
    <row r="655" ht="15.75" spans="5:10">
      <c r="E655"/>
      <c r="F655" s="46" t="s">
        <v>291</v>
      </c>
      <c r="G655" s="47">
        <v>2.5</v>
      </c>
      <c r="H655" s="48">
        <v>2.5</v>
      </c>
      <c r="I655">
        <v>234</v>
      </c>
      <c r="J655" s="53">
        <f t="shared" si="23"/>
        <v>0.585</v>
      </c>
    </row>
    <row r="656" ht="15.75" spans="5:10">
      <c r="E656"/>
      <c r="F656" s="46" t="s">
        <v>249</v>
      </c>
      <c r="G656" s="47">
        <v>5</v>
      </c>
      <c r="H656" s="48">
        <v>5</v>
      </c>
      <c r="I656">
        <v>137</v>
      </c>
      <c r="J656" s="53">
        <f t="shared" si="23"/>
        <v>0.685</v>
      </c>
    </row>
    <row r="657" ht="15.75" spans="5:8">
      <c r="E657"/>
      <c r="F657" s="46" t="s">
        <v>292</v>
      </c>
      <c r="G657" s="47">
        <v>200</v>
      </c>
      <c r="H657" s="48">
        <v>200</v>
      </c>
    </row>
    <row r="658" ht="15.75" spans="5:8">
      <c r="E658"/>
      <c r="F658" s="46" t="s">
        <v>262</v>
      </c>
      <c r="G658" s="47">
        <v>200</v>
      </c>
      <c r="H658" s="48">
        <v>200</v>
      </c>
    </row>
    <row r="659" ht="15.75" spans="5:8">
      <c r="E659"/>
      <c r="F659" s="46" t="s">
        <v>170</v>
      </c>
      <c r="G659" s="47">
        <v>200</v>
      </c>
      <c r="H659" s="48">
        <v>200</v>
      </c>
    </row>
    <row r="661" ht="21" spans="5:11">
      <c r="E661"/>
      <c r="F661" s="225" t="s">
        <v>512</v>
      </c>
      <c r="K661" s="175">
        <f>J664+J666+J667</f>
        <v>9.5598</v>
      </c>
    </row>
    <row r="662" ht="15.75" spans="5:6">
      <c r="E662"/>
      <c r="F662" s="42" t="s">
        <v>161</v>
      </c>
    </row>
    <row r="663" ht="15.75" spans="5:8">
      <c r="E663"/>
      <c r="F663" s="43" t="s">
        <v>162</v>
      </c>
      <c r="G663" s="44" t="s">
        <v>163</v>
      </c>
      <c r="H663" s="45" t="s">
        <v>164</v>
      </c>
    </row>
    <row r="664" ht="15.75" spans="5:10">
      <c r="E664"/>
      <c r="F664" s="46" t="s">
        <v>333</v>
      </c>
      <c r="G664" s="47">
        <v>68</v>
      </c>
      <c r="H664" s="48">
        <v>68</v>
      </c>
      <c r="I664">
        <v>59</v>
      </c>
      <c r="J664" s="53">
        <f>G664*I664/1000</f>
        <v>4.012</v>
      </c>
    </row>
    <row r="665" ht="15.75" spans="5:10">
      <c r="E665"/>
      <c r="F665" s="46" t="s">
        <v>180</v>
      </c>
      <c r="G665" s="47">
        <v>408</v>
      </c>
      <c r="H665" s="48">
        <v>408</v>
      </c>
      <c r="J665" s="53"/>
    </row>
    <row r="666" ht="15.75" spans="5:10">
      <c r="E666"/>
      <c r="F666" s="46" t="s">
        <v>264</v>
      </c>
      <c r="G666" s="47">
        <v>3.4</v>
      </c>
      <c r="H666" s="48">
        <v>3.4</v>
      </c>
      <c r="I666">
        <v>17</v>
      </c>
      <c r="J666" s="53">
        <f>G666*I666/1000</f>
        <v>0.0578</v>
      </c>
    </row>
    <row r="667" ht="15.75" spans="5:10">
      <c r="E667"/>
      <c r="F667" s="46" t="s">
        <v>173</v>
      </c>
      <c r="G667" s="47">
        <v>9</v>
      </c>
      <c r="H667" s="48">
        <v>9</v>
      </c>
      <c r="I667">
        <v>610</v>
      </c>
      <c r="J667" s="53">
        <f>G667*I667/1000</f>
        <v>5.49</v>
      </c>
    </row>
    <row r="670" ht="21" spans="5:11">
      <c r="E670"/>
      <c r="F670" s="225" t="s">
        <v>371</v>
      </c>
      <c r="K670" s="175">
        <f>J678+J692+J693+J697</f>
        <v>38.9177054</v>
      </c>
    </row>
    <row r="671" spans="5:6">
      <c r="E671"/>
      <c r="F671" s="50" t="s">
        <v>335</v>
      </c>
    </row>
    <row r="672" spans="5:6">
      <c r="E672"/>
      <c r="F672" s="50" t="s">
        <v>191</v>
      </c>
    </row>
    <row r="674" spans="5:6">
      <c r="E674"/>
      <c r="F674" s="71" t="s">
        <v>192</v>
      </c>
    </row>
    <row r="675" ht="15.75" spans="5:6">
      <c r="E675"/>
      <c r="F675" s="42" t="s">
        <v>272</v>
      </c>
    </row>
    <row r="676" ht="15.75" spans="5:8">
      <c r="E676"/>
      <c r="F676" s="43" t="s">
        <v>162</v>
      </c>
      <c r="G676" s="44" t="s">
        <v>163</v>
      </c>
      <c r="H676" s="45" t="s">
        <v>164</v>
      </c>
    </row>
    <row r="677" ht="15.75" spans="5:8">
      <c r="E677"/>
      <c r="F677" s="46" t="s">
        <v>372</v>
      </c>
      <c r="G677" s="47">
        <v>147.5</v>
      </c>
      <c r="H677" s="48">
        <v>130.62</v>
      </c>
    </row>
    <row r="678" ht="15.75" spans="5:11">
      <c r="E678"/>
      <c r="F678" s="46" t="s">
        <v>373</v>
      </c>
      <c r="G678" s="47">
        <v>155.62</v>
      </c>
      <c r="H678" s="48">
        <v>115</v>
      </c>
      <c r="I678">
        <v>235.17</v>
      </c>
      <c r="J678" s="53">
        <f>G678*I678/1000</f>
        <v>36.5971554</v>
      </c>
      <c r="K678"/>
    </row>
    <row r="679" ht="15.75" spans="5:11">
      <c r="E679"/>
      <c r="F679" s="46" t="s">
        <v>374</v>
      </c>
      <c r="G679" s="47">
        <v>148.75</v>
      </c>
      <c r="H679" s="48">
        <v>110.62</v>
      </c>
      <c r="K679"/>
    </row>
    <row r="680" ht="15.75" spans="5:11">
      <c r="E680"/>
      <c r="F680" s="46" t="s">
        <v>375</v>
      </c>
      <c r="G680" s="47">
        <v>70</v>
      </c>
      <c r="H680" s="48">
        <v>68.12</v>
      </c>
      <c r="K680"/>
    </row>
    <row r="681" ht="15.75" spans="5:11">
      <c r="E681"/>
      <c r="F681" s="72" t="s">
        <v>376</v>
      </c>
      <c r="G681" s="49" t="s">
        <v>172</v>
      </c>
      <c r="H681" s="73">
        <v>50</v>
      </c>
      <c r="K681"/>
    </row>
    <row r="682" ht="15.75" spans="5:11">
      <c r="E682"/>
      <c r="F682" s="46" t="s">
        <v>377</v>
      </c>
      <c r="G682" s="49" t="s">
        <v>172</v>
      </c>
      <c r="H682" s="48">
        <v>50</v>
      </c>
      <c r="K682"/>
    </row>
    <row r="683" ht="15.75" spans="5:11">
      <c r="E683"/>
      <c r="F683" s="46" t="s">
        <v>378</v>
      </c>
      <c r="G683" s="49" t="s">
        <v>172</v>
      </c>
      <c r="H683" s="48">
        <v>50</v>
      </c>
      <c r="K683"/>
    </row>
    <row r="684" ht="15.75" spans="5:11">
      <c r="E684"/>
      <c r="F684" s="46" t="s">
        <v>379</v>
      </c>
      <c r="G684" s="49" t="s">
        <v>172</v>
      </c>
      <c r="H684" s="48">
        <v>50</v>
      </c>
      <c r="K684"/>
    </row>
    <row r="685" ht="15.75" spans="5:11">
      <c r="E685"/>
      <c r="F685" s="72" t="s">
        <v>172</v>
      </c>
      <c r="G685" s="49" t="s">
        <v>172</v>
      </c>
      <c r="H685" s="48">
        <v>50</v>
      </c>
      <c r="K685"/>
    </row>
    <row r="686" ht="21" spans="5:11">
      <c r="E686"/>
      <c r="F686" s="225" t="s">
        <v>380</v>
      </c>
      <c r="K686"/>
    </row>
    <row r="687" spans="5:11">
      <c r="E687"/>
      <c r="F687" s="50" t="s">
        <v>266</v>
      </c>
      <c r="K687"/>
    </row>
    <row r="688" spans="5:11">
      <c r="E688"/>
      <c r="F688" s="50" t="s">
        <v>191</v>
      </c>
      <c r="K688"/>
    </row>
    <row r="689" spans="5:11">
      <c r="E689"/>
      <c r="F689" s="71" t="s">
        <v>192</v>
      </c>
      <c r="K689"/>
    </row>
    <row r="690" ht="15.75" spans="5:11">
      <c r="E690"/>
      <c r="F690" s="42" t="s">
        <v>177</v>
      </c>
      <c r="K690"/>
    </row>
    <row r="691" ht="15.75" spans="5:11">
      <c r="E691"/>
      <c r="F691" s="43" t="s">
        <v>162</v>
      </c>
      <c r="G691" s="44" t="s">
        <v>163</v>
      </c>
      <c r="H691" s="45" t="s">
        <v>164</v>
      </c>
      <c r="K691"/>
    </row>
    <row r="692" ht="15.75" spans="5:11">
      <c r="E692"/>
      <c r="F692" s="46" t="s">
        <v>233</v>
      </c>
      <c r="G692" s="47">
        <v>12.5</v>
      </c>
      <c r="H692" s="48">
        <v>12.5</v>
      </c>
      <c r="I692">
        <v>174</v>
      </c>
      <c r="J692" s="53">
        <f>G692*I692/1000</f>
        <v>2.175</v>
      </c>
      <c r="K692"/>
    </row>
    <row r="693" ht="15.75" spans="5:10">
      <c r="E693"/>
      <c r="F693" s="46" t="s">
        <v>381</v>
      </c>
      <c r="G693" s="47">
        <v>3.75</v>
      </c>
      <c r="H693" s="48">
        <v>3.75</v>
      </c>
      <c r="I693">
        <v>37</v>
      </c>
      <c r="J693" s="53">
        <f>G693*I693/1000</f>
        <v>0.13875</v>
      </c>
    </row>
    <row r="694" ht="15.75" spans="5:10">
      <c r="E694"/>
      <c r="F694" s="46" t="s">
        <v>180</v>
      </c>
      <c r="G694" s="47">
        <v>37.5</v>
      </c>
      <c r="H694" s="48">
        <v>37.5</v>
      </c>
      <c r="J694" s="53"/>
    </row>
    <row r="695" ht="15.75" spans="5:10">
      <c r="E695"/>
      <c r="F695" s="46" t="s">
        <v>382</v>
      </c>
      <c r="G695" s="47">
        <v>37.5</v>
      </c>
      <c r="H695" s="48">
        <v>37.5</v>
      </c>
      <c r="J695" s="53"/>
    </row>
    <row r="696" ht="15.75" spans="5:10">
      <c r="E696"/>
      <c r="F696" s="72" t="s">
        <v>383</v>
      </c>
      <c r="G696" s="49" t="s">
        <v>172</v>
      </c>
      <c r="H696" s="73">
        <v>37.5</v>
      </c>
      <c r="J696" s="53"/>
    </row>
    <row r="697" ht="15.75" spans="5:10">
      <c r="E697"/>
      <c r="F697" s="46" t="s">
        <v>264</v>
      </c>
      <c r="G697" s="47">
        <v>0.4</v>
      </c>
      <c r="H697" s="48">
        <v>0.4</v>
      </c>
      <c r="I697">
        <v>17</v>
      </c>
      <c r="J697" s="53">
        <f>G697*I697/1000</f>
        <v>0.0068</v>
      </c>
    </row>
    <row r="699" ht="21.75" spans="6:11">
      <c r="F699" s="287" t="s">
        <v>514</v>
      </c>
      <c r="K699" s="175">
        <f>J703+J704+J705</f>
        <v>3.845</v>
      </c>
    </row>
    <row r="700" ht="25.15" customHeight="1" spans="6:11">
      <c r="F700" s="147" t="s">
        <v>286</v>
      </c>
      <c r="G700" s="148" t="s">
        <v>284</v>
      </c>
      <c r="H700" s="149"/>
      <c r="K700" s="253"/>
    </row>
    <row r="701" ht="15.75" spans="6:11">
      <c r="F701" s="150"/>
      <c r="G701" s="151" t="s">
        <v>515</v>
      </c>
      <c r="H701" s="152"/>
      <c r="K701" s="253"/>
    </row>
    <row r="702" ht="15.75" spans="6:11">
      <c r="F702" s="153"/>
      <c r="G702" s="152" t="s">
        <v>516</v>
      </c>
      <c r="H702" s="152" t="s">
        <v>517</v>
      </c>
      <c r="K702" s="253"/>
    </row>
    <row r="703" ht="15.75" spans="6:11">
      <c r="F703" s="154" t="s">
        <v>301</v>
      </c>
      <c r="G703" s="152">
        <v>25</v>
      </c>
      <c r="H703" s="152">
        <v>30.5</v>
      </c>
      <c r="I703">
        <v>110</v>
      </c>
      <c r="J703" s="53">
        <f>G703*I703/1000</f>
        <v>2.75</v>
      </c>
      <c r="K703" s="253"/>
    </row>
    <row r="704" ht="15.75" spans="6:11">
      <c r="F704" s="154" t="s">
        <v>180</v>
      </c>
      <c r="G704" s="152">
        <v>190</v>
      </c>
      <c r="H704" s="152">
        <v>190</v>
      </c>
      <c r="I704">
        <v>0</v>
      </c>
      <c r="J704" s="53">
        <f>G704*I704/1000</f>
        <v>0</v>
      </c>
      <c r="K704" s="253"/>
    </row>
    <row r="705" ht="15.75" spans="6:11">
      <c r="F705" s="154" t="s">
        <v>183</v>
      </c>
      <c r="G705" s="152">
        <v>15</v>
      </c>
      <c r="H705" s="152">
        <v>15</v>
      </c>
      <c r="I705">
        <v>73</v>
      </c>
      <c r="J705" s="53">
        <f>G705*I705/1000</f>
        <v>1.095</v>
      </c>
      <c r="K705" s="253"/>
    </row>
    <row r="706" ht="15.75" spans="6:11">
      <c r="F706" s="155" t="s">
        <v>518</v>
      </c>
      <c r="G706" s="152" t="s">
        <v>172</v>
      </c>
      <c r="H706" s="152" t="s">
        <v>172</v>
      </c>
      <c r="K706" s="253"/>
    </row>
    <row r="707" spans="7:11">
      <c r="G707" s="52"/>
      <c r="H707" s="52"/>
      <c r="K707" s="263"/>
    </row>
    <row r="709" ht="21" spans="6:11">
      <c r="F709" s="224" t="s">
        <v>519</v>
      </c>
      <c r="K709" s="236"/>
    </row>
    <row r="710" ht="15.75" spans="5:11">
      <c r="E710"/>
      <c r="F710" s="4" t="s">
        <v>32</v>
      </c>
      <c r="G710" s="244">
        <v>60</v>
      </c>
      <c r="I710">
        <v>32.63</v>
      </c>
      <c r="K710" s="237">
        <f>G710*I710/1000</f>
        <v>1.9578</v>
      </c>
    </row>
    <row r="711" ht="15.75" spans="5:11">
      <c r="E711"/>
      <c r="G711" s="244"/>
      <c r="K711"/>
    </row>
    <row r="712" ht="21.75" spans="5:11">
      <c r="E712" s="220" t="s">
        <v>467</v>
      </c>
      <c r="F712" s="224" t="s">
        <v>490</v>
      </c>
      <c r="K712" s="253"/>
    </row>
    <row r="713" spans="11:11">
      <c r="K713" s="175">
        <f>J717+J718+J719</f>
        <v>9.31</v>
      </c>
    </row>
    <row r="714" ht="24.75" customHeight="1" spans="6:11">
      <c r="F714" s="271" t="s">
        <v>286</v>
      </c>
      <c r="G714" s="272" t="s">
        <v>284</v>
      </c>
      <c r="H714" s="273"/>
      <c r="K714"/>
    </row>
    <row r="715" spans="6:11">
      <c r="F715" s="271"/>
      <c r="G715" s="274">
        <v>1</v>
      </c>
      <c r="H715" s="275"/>
      <c r="K715"/>
    </row>
    <row r="716" spans="6:11">
      <c r="F716" s="271"/>
      <c r="G716" s="276" t="s">
        <v>163</v>
      </c>
      <c r="H716" s="276" t="s">
        <v>164</v>
      </c>
      <c r="K716"/>
    </row>
    <row r="717" spans="6:11">
      <c r="F717" s="277" t="s">
        <v>491</v>
      </c>
      <c r="G717" s="278">
        <v>5</v>
      </c>
      <c r="H717" s="278">
        <v>5</v>
      </c>
      <c r="I717">
        <v>420</v>
      </c>
      <c r="J717" s="53">
        <f>G717*I717/1000</f>
        <v>2.1</v>
      </c>
      <c r="K717"/>
    </row>
    <row r="718" spans="6:11">
      <c r="F718" s="277" t="s">
        <v>492</v>
      </c>
      <c r="G718" s="278">
        <v>20</v>
      </c>
      <c r="H718" s="278">
        <v>20</v>
      </c>
      <c r="I718">
        <v>73</v>
      </c>
      <c r="J718">
        <f>G718*I718/1000</f>
        <v>1.46</v>
      </c>
      <c r="K718"/>
    </row>
    <row r="719" spans="6:11">
      <c r="F719" s="277" t="s">
        <v>493</v>
      </c>
      <c r="G719" s="278">
        <v>100</v>
      </c>
      <c r="H719" s="278">
        <v>100</v>
      </c>
      <c r="I719">
        <v>57.5</v>
      </c>
      <c r="J719" s="53">
        <f>G719*I719/1000</f>
        <v>5.75</v>
      </c>
      <c r="K719"/>
    </row>
    <row r="720" spans="6:11">
      <c r="F720" s="277" t="s">
        <v>180</v>
      </c>
      <c r="G720" s="278">
        <v>120</v>
      </c>
      <c r="H720" s="278">
        <v>120</v>
      </c>
      <c r="K720"/>
    </row>
    <row r="721" spans="6:11">
      <c r="F721" s="279" t="s">
        <v>494</v>
      </c>
      <c r="G721" s="279" t="s">
        <v>172</v>
      </c>
      <c r="H721" s="280">
        <v>200</v>
      </c>
      <c r="K721"/>
    </row>
    <row r="722" spans="11:11">
      <c r="K722" s="253"/>
    </row>
    <row r="723" spans="11:11">
      <c r="K723" s="253"/>
    </row>
    <row r="724" spans="6:11">
      <c r="F724" s="281" t="s">
        <v>418</v>
      </c>
      <c r="G724">
        <v>65</v>
      </c>
      <c r="I724">
        <v>16.79</v>
      </c>
      <c r="K724" s="70">
        <v>16.79</v>
      </c>
    </row>
    <row r="725" spans="6:11">
      <c r="F725" s="281"/>
      <c r="K725"/>
    </row>
    <row r="726" ht="15.75" spans="6:11">
      <c r="F726" s="281"/>
      <c r="K726"/>
    </row>
    <row r="727" s="3" customFormat="1" ht="21.75" spans="5:11">
      <c r="E727" s="159"/>
      <c r="F727" s="219" t="s">
        <v>235</v>
      </c>
      <c r="G727" s="257"/>
      <c r="H727" s="257"/>
      <c r="I727" s="257"/>
      <c r="J727" s="257"/>
      <c r="K727" s="298">
        <f>K734+K743+K760+K768+K772+K780+K798+K806+K820+K824+K827+K829</f>
        <v>170.912467</v>
      </c>
    </row>
    <row r="728" ht="15.75"/>
    <row r="729" ht="21.75" spans="5:11">
      <c r="E729" s="220" t="s">
        <v>451</v>
      </c>
      <c r="F729" s="288" t="s">
        <v>236</v>
      </c>
      <c r="G729" s="161"/>
      <c r="H729" s="161"/>
      <c r="I729" s="62"/>
      <c r="J729" s="22"/>
      <c r="K729" s="182"/>
    </row>
    <row r="730" spans="6:11">
      <c r="F730" s="162" t="s">
        <v>220</v>
      </c>
      <c r="G730" s="161"/>
      <c r="H730" s="161"/>
      <c r="I730" s="62"/>
      <c r="J730" s="22"/>
      <c r="K730" s="182"/>
    </row>
    <row r="731" spans="6:11">
      <c r="F731" s="162" t="s">
        <v>191</v>
      </c>
      <c r="G731" s="161"/>
      <c r="H731" s="161"/>
      <c r="I731" s="62"/>
      <c r="J731" s="22"/>
      <c r="K731" s="182"/>
    </row>
    <row r="732" spans="6:11">
      <c r="F732" s="37"/>
      <c r="G732" s="161"/>
      <c r="H732" s="161"/>
      <c r="I732" s="62"/>
      <c r="J732" s="22"/>
      <c r="K732" s="182"/>
    </row>
    <row r="733" spans="6:11">
      <c r="F733" s="163" t="s">
        <v>192</v>
      </c>
      <c r="G733" s="161"/>
      <c r="H733" s="161"/>
      <c r="I733" s="62"/>
      <c r="J733" s="22"/>
      <c r="K733" s="177"/>
    </row>
    <row r="734" ht="16.5" spans="6:11">
      <c r="F734" s="164" t="s">
        <v>161</v>
      </c>
      <c r="G734" s="161"/>
      <c r="H734" s="161"/>
      <c r="I734" s="62"/>
      <c r="J734" s="22"/>
      <c r="K734" s="176">
        <f>J736+J738+J739+J741</f>
        <v>10.645</v>
      </c>
    </row>
    <row r="735" ht="15.75" spans="6:11">
      <c r="F735" s="165" t="s">
        <v>162</v>
      </c>
      <c r="G735" s="166" t="s">
        <v>163</v>
      </c>
      <c r="H735" s="167" t="s">
        <v>164</v>
      </c>
      <c r="I735" s="62"/>
      <c r="J735" s="22"/>
      <c r="K735" s="178"/>
    </row>
    <row r="736" ht="15.75" spans="6:11">
      <c r="F736" s="168" t="s">
        <v>237</v>
      </c>
      <c r="G736" s="169">
        <v>40</v>
      </c>
      <c r="H736" s="170">
        <v>40</v>
      </c>
      <c r="I736" s="62">
        <v>37</v>
      </c>
      <c r="J736" s="67">
        <f>G736*I736/1000</f>
        <v>1.48</v>
      </c>
      <c r="K736" s="178"/>
    </row>
    <row r="737" ht="15.75" spans="5:11">
      <c r="E737"/>
      <c r="F737" s="168" t="s">
        <v>180</v>
      </c>
      <c r="G737" s="169">
        <v>68</v>
      </c>
      <c r="H737" s="170">
        <v>68</v>
      </c>
      <c r="I737" s="62"/>
      <c r="J737" s="197"/>
      <c r="K737" s="178"/>
    </row>
    <row r="738" ht="15.75" spans="5:11">
      <c r="E738"/>
      <c r="F738" s="168" t="s">
        <v>169</v>
      </c>
      <c r="G738" s="169">
        <v>100</v>
      </c>
      <c r="H738" s="170">
        <v>100</v>
      </c>
      <c r="I738" s="62">
        <v>57.5</v>
      </c>
      <c r="J738" s="67">
        <f>G738*I738/1000</f>
        <v>5.75</v>
      </c>
      <c r="K738" s="178"/>
    </row>
    <row r="739" ht="15.75" spans="5:11">
      <c r="E739"/>
      <c r="F739" s="168" t="s">
        <v>183</v>
      </c>
      <c r="G739" s="169">
        <v>5</v>
      </c>
      <c r="H739" s="170">
        <v>5</v>
      </c>
      <c r="I739" s="62">
        <v>73</v>
      </c>
      <c r="J739" s="67">
        <f>G739*I739/1000</f>
        <v>0.365</v>
      </c>
      <c r="K739" s="178"/>
    </row>
    <row r="740" ht="15.75" spans="5:11">
      <c r="E740"/>
      <c r="F740" s="171" t="s">
        <v>238</v>
      </c>
      <c r="G740" s="172" t="s">
        <v>172</v>
      </c>
      <c r="H740" s="173">
        <v>192</v>
      </c>
      <c r="I740" s="62"/>
      <c r="J740" s="197"/>
      <c r="K740" s="178"/>
    </row>
    <row r="741" ht="15.75" spans="5:11">
      <c r="E741"/>
      <c r="F741" s="168" t="s">
        <v>173</v>
      </c>
      <c r="G741" s="169">
        <v>5</v>
      </c>
      <c r="H741" s="170">
        <v>5</v>
      </c>
      <c r="I741" s="62">
        <v>610</v>
      </c>
      <c r="J741" s="67">
        <f>G741*I741/1000</f>
        <v>3.05</v>
      </c>
      <c r="K741" s="178"/>
    </row>
    <row r="742" spans="5:11">
      <c r="E742"/>
      <c r="F742" s="20"/>
      <c r="I742" s="57"/>
      <c r="K742" s="178"/>
    </row>
    <row r="743" ht="21" spans="6:11">
      <c r="F743" s="222" t="s">
        <v>453</v>
      </c>
      <c r="G743" s="22"/>
      <c r="H743" s="22"/>
      <c r="I743" s="64"/>
      <c r="J743" s="65"/>
      <c r="K743" s="233">
        <f>J750</f>
        <v>6.209</v>
      </c>
    </row>
    <row r="744" ht="15.75" spans="5:11">
      <c r="E744"/>
      <c r="F744" s="23" t="s">
        <v>176</v>
      </c>
      <c r="G744" s="23"/>
      <c r="H744" s="23"/>
      <c r="I744" s="23"/>
      <c r="J744" s="23"/>
      <c r="K744" s="235"/>
    </row>
    <row r="745" ht="16.5" spans="5:11">
      <c r="E745"/>
      <c r="F745" s="24" t="s">
        <v>161</v>
      </c>
      <c r="G745" s="22"/>
      <c r="H745" s="22"/>
      <c r="I745" s="64"/>
      <c r="J745" s="65"/>
      <c r="K745" s="234"/>
    </row>
    <row r="746" ht="16.5" spans="5:11">
      <c r="E746"/>
      <c r="F746" s="25" t="s">
        <v>162</v>
      </c>
      <c r="G746" s="26" t="s">
        <v>163</v>
      </c>
      <c r="H746" s="27" t="s">
        <v>164</v>
      </c>
      <c r="I746" s="64"/>
      <c r="J746" s="65"/>
      <c r="K746" s="234"/>
    </row>
    <row r="747" ht="16.5" spans="5:11">
      <c r="E747"/>
      <c r="F747" s="28" t="s">
        <v>178</v>
      </c>
      <c r="G747" s="29">
        <v>1</v>
      </c>
      <c r="H747" s="30">
        <v>1</v>
      </c>
      <c r="I747" s="64" t="s">
        <v>454</v>
      </c>
      <c r="J747" s="66">
        <f>G747*I747/1000</f>
        <v>0.65</v>
      </c>
      <c r="K747" s="234"/>
    </row>
    <row r="748" ht="16.5" spans="5:11">
      <c r="E748"/>
      <c r="F748" s="28" t="s">
        <v>180</v>
      </c>
      <c r="G748" s="29">
        <v>54</v>
      </c>
      <c r="H748" s="30">
        <v>54</v>
      </c>
      <c r="I748" s="64"/>
      <c r="J748" s="65"/>
      <c r="K748" s="234"/>
    </row>
    <row r="749" ht="15.75" spans="5:11">
      <c r="E749"/>
      <c r="F749" s="31"/>
      <c r="G749" s="32"/>
      <c r="H749" s="32"/>
      <c r="I749" s="64"/>
      <c r="J749" s="65"/>
      <c r="K749" s="234"/>
    </row>
    <row r="750" ht="21" spans="5:11">
      <c r="E750"/>
      <c r="F750" s="222" t="s">
        <v>455</v>
      </c>
      <c r="G750" s="22"/>
      <c r="H750" s="22"/>
      <c r="I750" s="64"/>
      <c r="J750" s="67">
        <f>J754+J755+J756</f>
        <v>6.209</v>
      </c>
      <c r="K750" s="234"/>
    </row>
    <row r="751" ht="15.75" spans="5:11">
      <c r="E751"/>
      <c r="F751" s="23" t="s">
        <v>176</v>
      </c>
      <c r="G751" s="23"/>
      <c r="H751" s="23"/>
      <c r="I751" s="23"/>
      <c r="J751" s="23"/>
      <c r="K751" s="234"/>
    </row>
    <row r="752" ht="16.5" spans="5:11">
      <c r="E752"/>
      <c r="F752" s="24" t="s">
        <v>161</v>
      </c>
      <c r="G752" s="22"/>
      <c r="H752" s="22"/>
      <c r="I752" s="64"/>
      <c r="J752" s="65"/>
      <c r="K752" s="234"/>
    </row>
    <row r="753" ht="16.5" spans="5:11">
      <c r="E753"/>
      <c r="F753" s="25" t="s">
        <v>162</v>
      </c>
      <c r="G753" s="26" t="s">
        <v>163</v>
      </c>
      <c r="H753" s="27" t="s">
        <v>164</v>
      </c>
      <c r="I753" s="64"/>
      <c r="J753" s="65"/>
      <c r="K753" s="234"/>
    </row>
    <row r="754" ht="16.5" spans="5:11">
      <c r="E754"/>
      <c r="F754" s="28" t="s">
        <v>456</v>
      </c>
      <c r="G754" s="34" t="s">
        <v>172</v>
      </c>
      <c r="H754" s="30">
        <v>50</v>
      </c>
      <c r="I754" s="64"/>
      <c r="J754" s="68">
        <f>J747</f>
        <v>0.65</v>
      </c>
      <c r="K754" s="234"/>
    </row>
    <row r="755" ht="16.5" spans="5:11">
      <c r="E755"/>
      <c r="F755" s="28" t="s">
        <v>183</v>
      </c>
      <c r="G755" s="29">
        <v>15</v>
      </c>
      <c r="H755" s="30">
        <v>15</v>
      </c>
      <c r="I755" s="64" t="s">
        <v>457</v>
      </c>
      <c r="J755" s="68">
        <f>G755*I755/1000</f>
        <v>1.095</v>
      </c>
      <c r="K755" s="234"/>
    </row>
    <row r="756" ht="16.5" spans="5:11">
      <c r="E756"/>
      <c r="F756" s="28" t="s">
        <v>185</v>
      </c>
      <c r="G756" s="29">
        <v>8</v>
      </c>
      <c r="H756" s="30">
        <v>7</v>
      </c>
      <c r="I756" s="64" t="s">
        <v>458</v>
      </c>
      <c r="J756" s="68">
        <f>G756*I756/1000</f>
        <v>4.464</v>
      </c>
      <c r="K756" s="234"/>
    </row>
    <row r="757" ht="16.5" spans="5:11">
      <c r="E757"/>
      <c r="F757" s="28" t="s">
        <v>180</v>
      </c>
      <c r="G757" s="29">
        <v>150</v>
      </c>
      <c r="H757" s="30">
        <v>150</v>
      </c>
      <c r="I757" s="64"/>
      <c r="J757" s="65"/>
      <c r="K757" s="234"/>
    </row>
    <row r="758" spans="5:11">
      <c r="E758"/>
      <c r="F758" s="96"/>
      <c r="G758" s="97"/>
      <c r="H758" s="97"/>
      <c r="I758" s="106"/>
      <c r="J758" s="68"/>
      <c r="K758" s="177"/>
    </row>
    <row r="759" spans="5:11">
      <c r="E759"/>
      <c r="F759" s="20"/>
      <c r="K759" s="198"/>
    </row>
    <row r="760" ht="21" spans="5:11">
      <c r="E760"/>
      <c r="F760" s="248" t="s">
        <v>501</v>
      </c>
      <c r="G760" s="248"/>
      <c r="H760" s="248"/>
      <c r="I760" s="248"/>
      <c r="J760" s="248"/>
      <c r="K760" s="61">
        <f>K763+K764+K765</f>
        <v>8.458125</v>
      </c>
    </row>
    <row r="761" ht="15.75" spans="5:11">
      <c r="E761"/>
      <c r="F761" s="20"/>
      <c r="I761" s="57"/>
      <c r="K761" s="58"/>
    </row>
    <row r="762" ht="15.75" spans="5:11">
      <c r="E762"/>
      <c r="F762" s="282" t="s">
        <v>162</v>
      </c>
      <c r="G762" s="109" t="s">
        <v>163</v>
      </c>
      <c r="H762" s="110" t="s">
        <v>164</v>
      </c>
      <c r="I762" s="132"/>
      <c r="J762" s="68"/>
      <c r="K762" s="58"/>
    </row>
    <row r="763" ht="15.75" spans="5:11">
      <c r="E763"/>
      <c r="F763" s="283" t="s">
        <v>502</v>
      </c>
      <c r="G763" s="112">
        <v>12.5</v>
      </c>
      <c r="H763" s="112">
        <v>12.5</v>
      </c>
      <c r="I763" s="64" t="s">
        <v>503</v>
      </c>
      <c r="J763" s="68">
        <f>G763*I763/1000</f>
        <v>6.225</v>
      </c>
      <c r="K763" s="58">
        <f>J763</f>
        <v>6.225</v>
      </c>
    </row>
    <row r="764" ht="15.75" spans="5:11">
      <c r="E764"/>
      <c r="F764" s="283" t="s">
        <v>51</v>
      </c>
      <c r="G764" s="112">
        <v>37.5</v>
      </c>
      <c r="H764" s="112">
        <v>37.5</v>
      </c>
      <c r="I764" s="132"/>
      <c r="J764" s="68">
        <f>G764*I764/1000</f>
        <v>0</v>
      </c>
      <c r="K764" s="58">
        <f>J764</f>
        <v>0</v>
      </c>
    </row>
    <row r="765" ht="15.75" spans="5:11">
      <c r="E765"/>
      <c r="F765" s="283" t="s">
        <v>504</v>
      </c>
      <c r="G765" s="284">
        <v>37.5</v>
      </c>
      <c r="H765" s="284">
        <v>37.5</v>
      </c>
      <c r="I765" s="132">
        <v>59.55</v>
      </c>
      <c r="J765" s="68">
        <f>G765*I765/1000</f>
        <v>2.233125</v>
      </c>
      <c r="K765" s="58">
        <f>J765</f>
        <v>2.233125</v>
      </c>
    </row>
    <row r="766" spans="5:11">
      <c r="E766"/>
      <c r="K766" s="253"/>
    </row>
    <row r="767" ht="21" spans="6:11">
      <c r="F767" s="224" t="s">
        <v>505</v>
      </c>
      <c r="K767" s="236"/>
    </row>
    <row r="768" ht="16.15" customHeight="1" spans="5:11">
      <c r="E768"/>
      <c r="F768" s="4" t="s">
        <v>282</v>
      </c>
      <c r="G768">
        <v>150</v>
      </c>
      <c r="I768">
        <v>320</v>
      </c>
      <c r="K768" s="237">
        <f>G768*I768/1000</f>
        <v>48</v>
      </c>
    </row>
    <row r="769" ht="31.5" hidden="1" spans="5:11">
      <c r="E769"/>
      <c r="F769" s="192" t="s">
        <v>177</v>
      </c>
      <c r="I769" s="132"/>
      <c r="J769" s="68"/>
      <c r="K769" s="178"/>
    </row>
    <row r="770" spans="5:11">
      <c r="E770"/>
      <c r="K770" s="198"/>
    </row>
    <row r="771" ht="15.75" spans="5:11">
      <c r="E771"/>
      <c r="F771" s="20"/>
      <c r="K771" s="198"/>
    </row>
    <row r="772" ht="21.75" spans="5:11">
      <c r="E772" s="220" t="s">
        <v>462</v>
      </c>
      <c r="F772" s="225" t="s">
        <v>463</v>
      </c>
      <c r="K772" s="175">
        <f>J774+J775+J777+J778</f>
        <v>9.849</v>
      </c>
    </row>
    <row r="773" ht="15.75" spans="5:8">
      <c r="E773"/>
      <c r="F773" s="77" t="s">
        <v>162</v>
      </c>
      <c r="G773" s="12" t="s">
        <v>163</v>
      </c>
      <c r="H773" s="13" t="s">
        <v>164</v>
      </c>
    </row>
    <row r="774" ht="15.75" customHeight="1" spans="5:10">
      <c r="E774"/>
      <c r="F774" s="46" t="s">
        <v>245</v>
      </c>
      <c r="G774" s="15">
        <v>57</v>
      </c>
      <c r="H774" s="16">
        <v>48</v>
      </c>
      <c r="I774">
        <v>90</v>
      </c>
      <c r="J774" s="53">
        <f>G774*I774/1000</f>
        <v>5.13</v>
      </c>
    </row>
    <row r="775" ht="15.75" spans="5:10">
      <c r="E775"/>
      <c r="F775" s="46" t="s">
        <v>246</v>
      </c>
      <c r="G775" s="15">
        <v>44</v>
      </c>
      <c r="H775" s="16">
        <v>35</v>
      </c>
      <c r="I775">
        <v>85</v>
      </c>
      <c r="J775" s="53">
        <f t="shared" ref="J775" si="24">G775*I775/1000</f>
        <v>3.74</v>
      </c>
    </row>
    <row r="776" ht="15.75" spans="5:10">
      <c r="E776"/>
      <c r="F776" s="46" t="s">
        <v>247</v>
      </c>
      <c r="G776" s="15">
        <v>15</v>
      </c>
      <c r="H776" s="16">
        <v>12</v>
      </c>
      <c r="J776" s="53"/>
    </row>
    <row r="777" ht="15.75" spans="5:10">
      <c r="E777"/>
      <c r="F777" s="46" t="s">
        <v>248</v>
      </c>
      <c r="G777" s="15">
        <v>14</v>
      </c>
      <c r="H777" s="16">
        <v>12</v>
      </c>
      <c r="I777">
        <v>21</v>
      </c>
      <c r="J777" s="53">
        <f t="shared" ref="J777:J778" si="25">G777*I777/1000</f>
        <v>0.294</v>
      </c>
    </row>
    <row r="778" ht="15.75" spans="5:10">
      <c r="E778"/>
      <c r="F778" s="46" t="s">
        <v>249</v>
      </c>
      <c r="G778" s="15">
        <v>5</v>
      </c>
      <c r="H778" s="16">
        <v>5</v>
      </c>
      <c r="I778">
        <v>137</v>
      </c>
      <c r="J778" s="53">
        <f t="shared" si="25"/>
        <v>0.685</v>
      </c>
    </row>
    <row r="780" ht="21.75" spans="5:11">
      <c r="E780"/>
      <c r="F780" s="225" t="s">
        <v>532</v>
      </c>
      <c r="K780" s="175">
        <f>J782+J785+J790+J793+J794+J795</f>
        <v>3.92275</v>
      </c>
    </row>
    <row r="781" ht="15.75" spans="5:8">
      <c r="E781"/>
      <c r="F781" s="43" t="s">
        <v>162</v>
      </c>
      <c r="G781" s="44" t="s">
        <v>163</v>
      </c>
      <c r="H781" s="45" t="s">
        <v>164</v>
      </c>
    </row>
    <row r="782" ht="15.75" spans="5:10">
      <c r="E782"/>
      <c r="F782" s="46" t="s">
        <v>318</v>
      </c>
      <c r="G782" s="139">
        <v>2.43</v>
      </c>
      <c r="H782" s="140">
        <v>2.43</v>
      </c>
      <c r="I782">
        <v>137</v>
      </c>
      <c r="J782" s="53">
        <f>G782*I782/1000</f>
        <v>0.33291</v>
      </c>
    </row>
    <row r="783" ht="15.75" spans="5:10">
      <c r="E783"/>
      <c r="F783" s="46" t="s">
        <v>323</v>
      </c>
      <c r="G783" s="49" t="s">
        <v>172</v>
      </c>
      <c r="H783" s="48">
        <v>175</v>
      </c>
      <c r="J783" s="53"/>
    </row>
    <row r="784" ht="15.75" spans="5:10">
      <c r="E784"/>
      <c r="F784" s="46" t="s">
        <v>170</v>
      </c>
      <c r="G784" s="47">
        <v>175</v>
      </c>
      <c r="H784" s="48">
        <v>175</v>
      </c>
      <c r="J784" s="53"/>
    </row>
    <row r="785" ht="15.75" spans="5:10">
      <c r="E785"/>
      <c r="F785" s="46" t="s">
        <v>252</v>
      </c>
      <c r="G785" s="47">
        <v>93.75</v>
      </c>
      <c r="H785" s="48">
        <v>75</v>
      </c>
      <c r="I785">
        <v>27</v>
      </c>
      <c r="J785" s="53">
        <f t="shared" ref="J785:J795" si="26">G785*I785/1000</f>
        <v>2.53125</v>
      </c>
    </row>
    <row r="786" ht="15.75" hidden="1" spans="5:10">
      <c r="E786"/>
      <c r="F786" s="46" t="s">
        <v>324</v>
      </c>
      <c r="G786" s="47">
        <v>10</v>
      </c>
      <c r="H786" s="48">
        <v>10</v>
      </c>
      <c r="J786" s="53">
        <f t="shared" si="26"/>
        <v>0</v>
      </c>
    </row>
    <row r="787" ht="15.75" hidden="1" spans="5:10">
      <c r="E787"/>
      <c r="F787" s="46" t="s">
        <v>325</v>
      </c>
      <c r="G787" s="47">
        <v>10</v>
      </c>
      <c r="H787" s="48">
        <v>10</v>
      </c>
      <c r="J787" s="53">
        <f t="shared" si="26"/>
        <v>0</v>
      </c>
    </row>
    <row r="788" ht="15.75" hidden="1" spans="5:10">
      <c r="E788"/>
      <c r="F788" s="46" t="s">
        <v>326</v>
      </c>
      <c r="G788" s="47">
        <v>10</v>
      </c>
      <c r="H788" s="48">
        <v>10</v>
      </c>
      <c r="J788" s="53">
        <f t="shared" si="26"/>
        <v>0</v>
      </c>
    </row>
    <row r="789" ht="15.75" hidden="1" spans="5:10">
      <c r="E789"/>
      <c r="F789" s="46" t="s">
        <v>327</v>
      </c>
      <c r="G789" s="141">
        <v>44323</v>
      </c>
      <c r="H789" s="142">
        <v>44323</v>
      </c>
      <c r="J789" s="53">
        <f t="shared" si="26"/>
        <v>0</v>
      </c>
    </row>
    <row r="790" ht="15.75" spans="5:10">
      <c r="E790"/>
      <c r="F790" s="46" t="s">
        <v>328</v>
      </c>
      <c r="G790" s="47">
        <v>5</v>
      </c>
      <c r="H790" s="48">
        <v>5</v>
      </c>
      <c r="I790">
        <v>84</v>
      </c>
      <c r="J790" s="53">
        <f t="shared" si="26"/>
        <v>0.42</v>
      </c>
    </row>
    <row r="791" ht="15.75" hidden="1" spans="5:10">
      <c r="E791"/>
      <c r="F791" s="46" t="s">
        <v>329</v>
      </c>
      <c r="G791" s="47">
        <v>5</v>
      </c>
      <c r="H791" s="48">
        <v>5</v>
      </c>
      <c r="J791" s="53">
        <f t="shared" si="26"/>
        <v>0</v>
      </c>
    </row>
    <row r="792" ht="15.75" hidden="1" spans="5:10">
      <c r="E792"/>
      <c r="F792" s="46" t="s">
        <v>330</v>
      </c>
      <c r="G792" s="47">
        <v>5</v>
      </c>
      <c r="H792" s="48">
        <v>5</v>
      </c>
      <c r="J792" s="53">
        <f t="shared" si="26"/>
        <v>0</v>
      </c>
    </row>
    <row r="793" ht="15.75" spans="5:10">
      <c r="E793"/>
      <c r="F793" s="46" t="s">
        <v>331</v>
      </c>
      <c r="G793" s="139">
        <v>12.5</v>
      </c>
      <c r="H793" s="48">
        <v>10</v>
      </c>
      <c r="I793">
        <v>30</v>
      </c>
      <c r="J793" s="53">
        <f t="shared" si="26"/>
        <v>0.375</v>
      </c>
    </row>
    <row r="794" ht="15.75" spans="5:10">
      <c r="E794"/>
      <c r="F794" s="46" t="s">
        <v>259</v>
      </c>
      <c r="G794" s="47">
        <v>11.88</v>
      </c>
      <c r="H794" s="48">
        <v>10</v>
      </c>
      <c r="I794">
        <v>21</v>
      </c>
      <c r="J794" s="53">
        <f t="shared" si="26"/>
        <v>0.24948</v>
      </c>
    </row>
    <row r="795" ht="15.75" spans="5:10">
      <c r="E795"/>
      <c r="F795" s="46" t="s">
        <v>212</v>
      </c>
      <c r="G795" s="286">
        <v>0.83</v>
      </c>
      <c r="H795" s="286">
        <v>0.83</v>
      </c>
      <c r="I795">
        <v>17</v>
      </c>
      <c r="J795" s="53">
        <f t="shared" si="26"/>
        <v>0.01411</v>
      </c>
    </row>
    <row r="796" spans="5:8">
      <c r="E796"/>
      <c r="F796" s="292"/>
      <c r="G796" s="286"/>
      <c r="H796" s="286"/>
    </row>
    <row r="798" ht="21.75" spans="5:11">
      <c r="E798"/>
      <c r="F798" s="225" t="s">
        <v>524</v>
      </c>
      <c r="K798" s="175">
        <f>J800+J801+J804</f>
        <v>13.432</v>
      </c>
    </row>
    <row r="799" ht="15.75" spans="5:8">
      <c r="E799"/>
      <c r="F799" s="43" t="s">
        <v>162</v>
      </c>
      <c r="G799" s="44" t="s">
        <v>163</v>
      </c>
      <c r="H799" s="45" t="s">
        <v>164</v>
      </c>
    </row>
    <row r="800" ht="15.75" spans="5:10">
      <c r="E800"/>
      <c r="F800" s="46" t="s">
        <v>252</v>
      </c>
      <c r="G800" s="47">
        <v>226</v>
      </c>
      <c r="H800" s="48">
        <v>168</v>
      </c>
      <c r="I800">
        <v>27</v>
      </c>
      <c r="J800" s="53">
        <f>G800*I800/1000</f>
        <v>6.102</v>
      </c>
    </row>
    <row r="801" ht="15.75" spans="5:10">
      <c r="E801"/>
      <c r="F801" s="46" t="s">
        <v>278</v>
      </c>
      <c r="G801" s="47">
        <v>32</v>
      </c>
      <c r="H801" s="48">
        <v>30</v>
      </c>
      <c r="I801">
        <v>57.5</v>
      </c>
      <c r="J801">
        <f>G801*I801/1000</f>
        <v>1.84</v>
      </c>
    </row>
    <row r="802" ht="15.75" spans="5:8">
      <c r="E802"/>
      <c r="F802" s="72" t="s">
        <v>351</v>
      </c>
      <c r="G802" s="49" t="s">
        <v>172</v>
      </c>
      <c r="H802" s="73">
        <v>30</v>
      </c>
    </row>
    <row r="803" ht="24.75" spans="5:8">
      <c r="E803"/>
      <c r="F803" s="72" t="s">
        <v>352</v>
      </c>
      <c r="G803" s="49" t="s">
        <v>172</v>
      </c>
      <c r="H803" s="130" t="s">
        <v>172</v>
      </c>
    </row>
    <row r="804" ht="15.75" spans="5:10">
      <c r="E804"/>
      <c r="F804" s="46" t="s">
        <v>173</v>
      </c>
      <c r="G804" s="47">
        <v>9</v>
      </c>
      <c r="H804" s="48">
        <v>9</v>
      </c>
      <c r="I804">
        <v>610</v>
      </c>
      <c r="J804">
        <f>G804*I804/1000</f>
        <v>5.49</v>
      </c>
    </row>
    <row r="806" ht="21" spans="5:11">
      <c r="E806"/>
      <c r="F806" s="225" t="s">
        <v>533</v>
      </c>
      <c r="K806" s="175">
        <f>J810+J811+J812+J813+J814+J815</f>
        <v>30.422992</v>
      </c>
    </row>
    <row r="807" spans="5:6">
      <c r="E807"/>
      <c r="F807" s="134" t="s">
        <v>386</v>
      </c>
    </row>
    <row r="808" ht="15.75" spans="5:6">
      <c r="E808"/>
      <c r="F808" s="135" t="s">
        <v>534</v>
      </c>
    </row>
    <row r="809" ht="15.75" spans="5:8">
      <c r="E809"/>
      <c r="F809" s="77" t="s">
        <v>162</v>
      </c>
      <c r="G809" s="12" t="s">
        <v>163</v>
      </c>
      <c r="H809" s="13" t="s">
        <v>164</v>
      </c>
    </row>
    <row r="810" ht="15.75" spans="5:10">
      <c r="E810"/>
      <c r="F810" s="46" t="s">
        <v>354</v>
      </c>
      <c r="G810" s="15">
        <v>157.2</v>
      </c>
      <c r="H810" s="16">
        <v>96</v>
      </c>
      <c r="I810">
        <v>157</v>
      </c>
      <c r="J810" s="53">
        <f>G810*I810/1000</f>
        <v>24.6804</v>
      </c>
    </row>
    <row r="811" ht="15.75" spans="5:10">
      <c r="E811"/>
      <c r="F811" s="46" t="s">
        <v>387</v>
      </c>
      <c r="G811" s="15">
        <v>22.8</v>
      </c>
      <c r="H811" s="16">
        <v>22.8</v>
      </c>
      <c r="I811">
        <v>50.09</v>
      </c>
      <c r="J811" s="53">
        <f t="shared" ref="J811:J815" si="27">G811*I811/1000</f>
        <v>1.142052</v>
      </c>
    </row>
    <row r="812" ht="15.75" spans="5:10">
      <c r="E812"/>
      <c r="F812" s="46" t="s">
        <v>167</v>
      </c>
      <c r="G812" s="15">
        <v>7.2</v>
      </c>
      <c r="H812" s="16">
        <v>7.2</v>
      </c>
      <c r="I812">
        <v>300</v>
      </c>
      <c r="J812" s="53">
        <f t="shared" si="27"/>
        <v>2.16</v>
      </c>
    </row>
    <row r="813" ht="15.75" spans="6:10">
      <c r="F813" s="46" t="s">
        <v>212</v>
      </c>
      <c r="G813" s="15">
        <v>0.62</v>
      </c>
      <c r="H813" s="16">
        <v>0.62</v>
      </c>
      <c r="I813">
        <v>17</v>
      </c>
      <c r="J813" s="53">
        <f t="shared" si="27"/>
        <v>0.01054</v>
      </c>
    </row>
    <row r="814" ht="15.75" spans="6:10">
      <c r="F814" s="46" t="s">
        <v>388</v>
      </c>
      <c r="G814" s="15">
        <v>16.8</v>
      </c>
      <c r="H814" s="16">
        <v>16.8</v>
      </c>
      <c r="I814">
        <v>57.5</v>
      </c>
      <c r="J814" s="53">
        <f t="shared" si="27"/>
        <v>0.966</v>
      </c>
    </row>
    <row r="815" ht="15.75" spans="6:10">
      <c r="F815" s="46" t="s">
        <v>173</v>
      </c>
      <c r="G815" s="243">
        <v>2.4</v>
      </c>
      <c r="H815" s="52">
        <v>2.4</v>
      </c>
      <c r="I815">
        <v>610</v>
      </c>
      <c r="J815" s="53">
        <f t="shared" si="27"/>
        <v>1.464</v>
      </c>
    </row>
    <row r="816" ht="15.75" spans="6:6">
      <c r="F816" s="46" t="s">
        <v>388</v>
      </c>
    </row>
    <row r="819" ht="21" spans="6:6">
      <c r="F819" s="224" t="s">
        <v>527</v>
      </c>
    </row>
    <row r="820" ht="22.15" customHeight="1" spans="6:11">
      <c r="F820" s="4" t="s">
        <v>281</v>
      </c>
      <c r="G820" s="52">
        <v>200</v>
      </c>
      <c r="H820" s="52">
        <v>200</v>
      </c>
      <c r="I820">
        <v>60</v>
      </c>
      <c r="K820" s="175">
        <f t="shared" ref="K820" si="28">G820*I820/1000</f>
        <v>12</v>
      </c>
    </row>
    <row r="823" ht="21" spans="6:11">
      <c r="F823" s="224" t="s">
        <v>519</v>
      </c>
      <c r="K823" s="236"/>
    </row>
    <row r="824" ht="15.75" spans="5:11">
      <c r="E824"/>
      <c r="F824" s="4" t="s">
        <v>32</v>
      </c>
      <c r="G824" s="244">
        <v>60</v>
      </c>
      <c r="I824">
        <v>32.63</v>
      </c>
      <c r="K824" s="237">
        <f>G824*I824/1000</f>
        <v>1.9578</v>
      </c>
    </row>
    <row r="825" ht="15.75" spans="5:12">
      <c r="E825"/>
      <c r="G825" s="244"/>
      <c r="J825" s="293"/>
      <c r="K825" s="294"/>
      <c r="L825" s="293"/>
    </row>
    <row r="826" ht="21.75" spans="5:12">
      <c r="E826"/>
      <c r="F826" s="224" t="s">
        <v>466</v>
      </c>
      <c r="G826" s="244"/>
      <c r="J826" s="293"/>
      <c r="K826" s="294"/>
      <c r="L826" s="293"/>
    </row>
    <row r="827" ht="15.75" spans="5:11">
      <c r="E827" s="220" t="s">
        <v>467</v>
      </c>
      <c r="F827" s="4" t="s">
        <v>417</v>
      </c>
      <c r="G827">
        <v>207</v>
      </c>
      <c r="H827">
        <v>200</v>
      </c>
      <c r="I827">
        <v>59.4</v>
      </c>
      <c r="K827" s="266">
        <f>G827*I827/1000</f>
        <v>12.2958</v>
      </c>
    </row>
    <row r="828" spans="5:11">
      <c r="E828"/>
      <c r="K828" s="267"/>
    </row>
    <row r="829" spans="5:11">
      <c r="E829"/>
      <c r="F829" s="4" t="s">
        <v>443</v>
      </c>
      <c r="G829">
        <v>70</v>
      </c>
      <c r="I829">
        <v>13.72</v>
      </c>
      <c r="K829" s="268">
        <v>13.72</v>
      </c>
    </row>
    <row r="830" ht="11.45" customHeight="1" spans="11:11">
      <c r="K830" s="236"/>
    </row>
    <row r="831" ht="15.75"/>
    <row r="832" s="3" customFormat="1" ht="21.75" spans="5:11">
      <c r="E832" s="159"/>
      <c r="F832" s="219" t="s">
        <v>239</v>
      </c>
      <c r="G832" s="257"/>
      <c r="H832" s="257"/>
      <c r="I832" s="257"/>
      <c r="J832" s="257"/>
      <c r="K832" s="298">
        <f>K836+K847+K849+K866+K873+K893+K911+K925+K928+K939</f>
        <v>155.6481122</v>
      </c>
    </row>
    <row r="833" ht="15.75"/>
    <row r="834" ht="21.75" spans="5:11">
      <c r="E834" s="220" t="s">
        <v>451</v>
      </c>
      <c r="F834" s="221" t="s">
        <v>452</v>
      </c>
      <c r="I834" s="57"/>
      <c r="K834" s="58"/>
    </row>
    <row r="835" ht="16.5" spans="5:11">
      <c r="E835"/>
      <c r="F835" s="10" t="s">
        <v>161</v>
      </c>
      <c r="I835" s="57"/>
      <c r="K835" s="58"/>
    </row>
    <row r="836" ht="16.5" spans="5:11">
      <c r="E836"/>
      <c r="F836" s="11" t="s">
        <v>162</v>
      </c>
      <c r="G836" s="12" t="s">
        <v>163</v>
      </c>
      <c r="H836" s="13" t="s">
        <v>164</v>
      </c>
      <c r="I836" s="59" t="s">
        <v>165</v>
      </c>
      <c r="J836" s="60" t="s">
        <v>166</v>
      </c>
      <c r="K836" s="233">
        <f>J837+J839+J842+J844</f>
        <v>50.466</v>
      </c>
    </row>
    <row r="837" ht="16.5" spans="5:11">
      <c r="E837"/>
      <c r="F837" s="14" t="s">
        <v>167</v>
      </c>
      <c r="G837" s="15">
        <v>123</v>
      </c>
      <c r="H837" s="16">
        <v>123</v>
      </c>
      <c r="I837" s="62">
        <v>300</v>
      </c>
      <c r="J837" s="197">
        <f>G837*I837/1000</f>
        <v>36.9</v>
      </c>
      <c r="K837" s="234"/>
    </row>
    <row r="838" ht="16.5" spans="5:11">
      <c r="E838"/>
      <c r="F838" s="14" t="s">
        <v>168</v>
      </c>
      <c r="G838" s="15">
        <v>138</v>
      </c>
      <c r="H838" s="16">
        <v>138</v>
      </c>
      <c r="I838" s="62"/>
      <c r="J838" s="197"/>
      <c r="K838" s="234"/>
    </row>
    <row r="839" ht="16.5" spans="5:11">
      <c r="E839"/>
      <c r="F839" s="14" t="s">
        <v>169</v>
      </c>
      <c r="G839" s="15">
        <v>76.8</v>
      </c>
      <c r="H839" s="16">
        <v>76.8</v>
      </c>
      <c r="I839" s="62">
        <v>57.5</v>
      </c>
      <c r="J839" s="197">
        <f>G839*I839/1000</f>
        <v>4.416</v>
      </c>
      <c r="K839" s="234"/>
    </row>
    <row r="840" ht="16.5" spans="5:11">
      <c r="E840"/>
      <c r="F840" s="14" t="s">
        <v>170</v>
      </c>
      <c r="G840" s="15">
        <v>51.7</v>
      </c>
      <c r="H840" s="16">
        <v>51.7</v>
      </c>
      <c r="I840" s="62"/>
      <c r="J840" s="197"/>
      <c r="K840" s="234"/>
    </row>
    <row r="841" ht="16.5" spans="5:11">
      <c r="E841"/>
      <c r="F841" s="17" t="s">
        <v>171</v>
      </c>
      <c r="G841" s="18" t="s">
        <v>172</v>
      </c>
      <c r="H841" s="19">
        <v>190</v>
      </c>
      <c r="I841" s="62"/>
      <c r="J841" s="197"/>
      <c r="K841" s="234"/>
    </row>
    <row r="842" ht="16.5" spans="5:11">
      <c r="E842"/>
      <c r="F842" s="14" t="s">
        <v>173</v>
      </c>
      <c r="G842" s="15">
        <v>7.5</v>
      </c>
      <c r="H842" s="16">
        <v>7.5</v>
      </c>
      <c r="I842" s="62">
        <v>610</v>
      </c>
      <c r="J842" s="197">
        <f>G842*I842/1000</f>
        <v>4.575</v>
      </c>
      <c r="K842" s="234"/>
    </row>
    <row r="843" ht="16.5" spans="5:11">
      <c r="E843"/>
      <c r="F843" s="17" t="s">
        <v>174</v>
      </c>
      <c r="G843" s="18" t="s">
        <v>172</v>
      </c>
      <c r="H843" s="19">
        <v>183</v>
      </c>
      <c r="I843" s="62"/>
      <c r="J843" s="197"/>
      <c r="K843" s="234"/>
    </row>
    <row r="844" ht="16.5" spans="5:11">
      <c r="E844"/>
      <c r="F844" s="14" t="s">
        <v>173</v>
      </c>
      <c r="G844" s="15">
        <v>7.5</v>
      </c>
      <c r="H844" s="16">
        <v>7.5</v>
      </c>
      <c r="I844" s="62">
        <v>610</v>
      </c>
      <c r="J844" s="197">
        <f>G844*I844/1000</f>
        <v>4.575</v>
      </c>
      <c r="K844" s="234"/>
    </row>
    <row r="846" ht="21" spans="6:6">
      <c r="F846" s="247" t="s">
        <v>459</v>
      </c>
    </row>
    <row r="847" spans="5:11">
      <c r="E847"/>
      <c r="F847" s="37" t="s">
        <v>51</v>
      </c>
      <c r="G847" s="38">
        <v>60</v>
      </c>
      <c r="H847" s="38">
        <v>60</v>
      </c>
      <c r="I847" s="64" t="s">
        <v>460</v>
      </c>
      <c r="J847" s="66">
        <f>G847*I847/1000</f>
        <v>3.0054</v>
      </c>
      <c r="K847" s="61">
        <f>J847</f>
        <v>3.0054</v>
      </c>
    </row>
    <row r="849" ht="21" spans="5:11">
      <c r="E849"/>
      <c r="F849" s="247" t="s">
        <v>471</v>
      </c>
      <c r="G849" s="22"/>
      <c r="H849" s="22"/>
      <c r="I849" s="106"/>
      <c r="J849" s="66"/>
      <c r="K849" s="61">
        <f>J856+J857+J858+J859</f>
        <v>9.16</v>
      </c>
    </row>
    <row r="850" spans="5:11">
      <c r="E850"/>
      <c r="F850" s="90" t="s">
        <v>191</v>
      </c>
      <c r="G850" s="22"/>
      <c r="H850" s="22"/>
      <c r="I850" s="106"/>
      <c r="J850" s="65"/>
      <c r="K850" s="58"/>
    </row>
    <row r="851" spans="5:11">
      <c r="E851"/>
      <c r="F851" s="91"/>
      <c r="G851" s="22"/>
      <c r="H851" s="22"/>
      <c r="I851" s="106"/>
      <c r="J851" s="65"/>
      <c r="K851" s="58"/>
    </row>
    <row r="852" spans="5:11">
      <c r="E852"/>
      <c r="F852" s="92" t="s">
        <v>192</v>
      </c>
      <c r="G852" s="22"/>
      <c r="H852" s="22"/>
      <c r="I852" s="106"/>
      <c r="J852" s="65"/>
      <c r="K852" s="58"/>
    </row>
    <row r="853" spans="5:11">
      <c r="E853"/>
      <c r="F853" s="93" t="s">
        <v>200</v>
      </c>
      <c r="G853" s="22"/>
      <c r="H853" s="22"/>
      <c r="I853" s="106"/>
      <c r="J853" s="65"/>
      <c r="K853" s="58"/>
    </row>
    <row r="854" ht="15.75" spans="5:11">
      <c r="E854"/>
      <c r="F854" s="24" t="s">
        <v>161</v>
      </c>
      <c r="G854" s="22"/>
      <c r="H854" s="22"/>
      <c r="I854" s="106"/>
      <c r="J854" s="65"/>
      <c r="K854" s="58"/>
    </row>
    <row r="855" spans="5:11">
      <c r="E855"/>
      <c r="F855" s="94" t="s">
        <v>162</v>
      </c>
      <c r="G855" s="95" t="s">
        <v>163</v>
      </c>
      <c r="H855" s="95" t="s">
        <v>164</v>
      </c>
      <c r="I855" s="106"/>
      <c r="J855" s="65"/>
      <c r="K855" s="58"/>
    </row>
    <row r="856" spans="5:11">
      <c r="E856"/>
      <c r="F856" s="96" t="s">
        <v>472</v>
      </c>
      <c r="G856" s="97">
        <v>3</v>
      </c>
      <c r="H856" s="97">
        <v>3</v>
      </c>
      <c r="I856" s="106" t="s">
        <v>454</v>
      </c>
      <c r="J856" s="66">
        <f>G856*I856/1000</f>
        <v>1.95</v>
      </c>
      <c r="K856" s="58"/>
    </row>
    <row r="857" spans="5:11">
      <c r="E857"/>
      <c r="F857" s="96" t="s">
        <v>169</v>
      </c>
      <c r="G857" s="97">
        <v>100</v>
      </c>
      <c r="H857" s="97">
        <v>100</v>
      </c>
      <c r="I857" s="106" t="s">
        <v>474</v>
      </c>
      <c r="J857" s="66">
        <f t="shared" ref="J857:J859" si="29">G857*I857/1000</f>
        <v>5.75</v>
      </c>
      <c r="K857" s="58"/>
    </row>
    <row r="858" spans="5:11">
      <c r="E858"/>
      <c r="F858" s="96" t="s">
        <v>180</v>
      </c>
      <c r="G858" s="97">
        <v>110</v>
      </c>
      <c r="H858" s="97">
        <v>110</v>
      </c>
      <c r="I858" s="106" t="s">
        <v>475</v>
      </c>
      <c r="J858" s="66">
        <f t="shared" si="29"/>
        <v>0</v>
      </c>
      <c r="K858" s="58"/>
    </row>
    <row r="859" spans="5:11">
      <c r="E859"/>
      <c r="F859" s="96" t="s">
        <v>183</v>
      </c>
      <c r="G859" s="97">
        <v>20</v>
      </c>
      <c r="H859" s="97">
        <v>20</v>
      </c>
      <c r="I859" s="106" t="s">
        <v>457</v>
      </c>
      <c r="J859" s="66">
        <f t="shared" si="29"/>
        <v>1.46</v>
      </c>
      <c r="K859" s="58"/>
    </row>
    <row r="860" spans="5:11">
      <c r="E860"/>
      <c r="F860" s="20"/>
      <c r="I860" s="57"/>
      <c r="K860" s="58"/>
    </row>
    <row r="861" spans="10:11">
      <c r="J861" s="68"/>
      <c r="K861" s="253"/>
    </row>
    <row r="862" ht="21" hidden="1" spans="6:11">
      <c r="F862" s="224" t="s">
        <v>478</v>
      </c>
      <c r="J862" s="68"/>
      <c r="K862" s="253"/>
    </row>
    <row r="863" hidden="1" spans="6:11">
      <c r="F863" s="20" t="s">
        <v>479</v>
      </c>
      <c r="H863">
        <v>100</v>
      </c>
      <c r="I863">
        <v>320</v>
      </c>
      <c r="J863" s="68">
        <f t="shared" ref="J863" si="30">G863*I863/1000</f>
        <v>0</v>
      </c>
      <c r="K863" s="175">
        <f>G863*I863/1000</f>
        <v>0</v>
      </c>
    </row>
    <row r="864" ht="15.75" spans="6:11">
      <c r="F864" s="20"/>
      <c r="K864"/>
    </row>
    <row r="865" ht="21.75" spans="5:11">
      <c r="E865" s="220" t="s">
        <v>462</v>
      </c>
      <c r="F865" s="224" t="s">
        <v>506</v>
      </c>
      <c r="K865" s="198"/>
    </row>
    <row r="866" ht="17.25" spans="5:11">
      <c r="E866"/>
      <c r="F866" s="114" t="s">
        <v>283</v>
      </c>
      <c r="G866" s="115"/>
      <c r="H866" s="115"/>
      <c r="K866" s="175">
        <f>J870</f>
        <v>8.942</v>
      </c>
    </row>
    <row r="867" ht="15.6" customHeight="1" spans="5:8">
      <c r="E867"/>
      <c r="F867" s="117"/>
      <c r="G867" s="299" t="s">
        <v>284</v>
      </c>
      <c r="H867" s="300"/>
    </row>
    <row r="868" ht="15.75" spans="5:8">
      <c r="E868"/>
      <c r="F868" s="119"/>
      <c r="G868" s="299" t="s">
        <v>285</v>
      </c>
      <c r="H868" s="300"/>
    </row>
    <row r="869" ht="15.75" spans="5:8">
      <c r="E869"/>
      <c r="F869" s="117" t="s">
        <v>286</v>
      </c>
      <c r="G869" s="120" t="s">
        <v>163</v>
      </c>
      <c r="H869" s="120" t="s">
        <v>164</v>
      </c>
    </row>
    <row r="870" ht="15.75" spans="5:10">
      <c r="E870"/>
      <c r="F870" s="117" t="s">
        <v>288</v>
      </c>
      <c r="G870" s="118">
        <v>105.2</v>
      </c>
      <c r="H870" s="118">
        <v>100</v>
      </c>
      <c r="I870">
        <v>85</v>
      </c>
      <c r="J870" s="53">
        <f>G870*I870/1000</f>
        <v>8.942</v>
      </c>
    </row>
    <row r="871" ht="15.75" spans="5:8">
      <c r="E871"/>
      <c r="F871" s="117" t="s">
        <v>289</v>
      </c>
      <c r="G871" s="249"/>
      <c r="H871" s="118">
        <v>100</v>
      </c>
    </row>
    <row r="873" ht="21" spans="5:11">
      <c r="E873"/>
      <c r="F873" s="221" t="s">
        <v>250</v>
      </c>
      <c r="K873" s="175">
        <f>J876+J879+J882+J884+J885+J890+J891</f>
        <v>3.822</v>
      </c>
    </row>
    <row r="874" ht="15.75" spans="5:6">
      <c r="E874"/>
      <c r="F874" s="42" t="s">
        <v>251</v>
      </c>
    </row>
    <row r="875" ht="15.75" spans="5:8">
      <c r="E875"/>
      <c r="F875" s="43" t="s">
        <v>162</v>
      </c>
      <c r="G875" s="44" t="s">
        <v>163</v>
      </c>
      <c r="H875" s="45" t="s">
        <v>164</v>
      </c>
    </row>
    <row r="876" ht="15.75" spans="5:10">
      <c r="E876"/>
      <c r="F876" s="46" t="s">
        <v>252</v>
      </c>
      <c r="G876" s="47">
        <v>100</v>
      </c>
      <c r="H876" s="48">
        <v>75</v>
      </c>
      <c r="I876">
        <v>27</v>
      </c>
      <c r="J876" s="53">
        <f>G876*I876/1000</f>
        <v>2.7</v>
      </c>
    </row>
    <row r="877" ht="15.75" hidden="1" spans="5:10">
      <c r="E877"/>
      <c r="F877" s="46" t="s">
        <v>253</v>
      </c>
      <c r="G877" s="47">
        <v>2</v>
      </c>
      <c r="H877" s="48">
        <v>2</v>
      </c>
      <c r="J877" s="53"/>
    </row>
    <row r="878" ht="15.75" hidden="1" spans="5:10">
      <c r="E878"/>
      <c r="F878" s="46" t="s">
        <v>254</v>
      </c>
      <c r="G878" s="47">
        <v>2</v>
      </c>
      <c r="H878" s="48">
        <v>2</v>
      </c>
      <c r="J878" s="53"/>
    </row>
    <row r="879" ht="15.75" spans="5:10">
      <c r="E879"/>
      <c r="F879" s="46" t="s">
        <v>255</v>
      </c>
      <c r="G879" s="47">
        <v>2</v>
      </c>
      <c r="H879" s="48">
        <v>2</v>
      </c>
      <c r="I879">
        <v>59</v>
      </c>
      <c r="J879" s="53">
        <f>G879*I879/1000</f>
        <v>0.118</v>
      </c>
    </row>
    <row r="880" ht="15.75" hidden="1" spans="5:10">
      <c r="E880"/>
      <c r="F880" s="46" t="s">
        <v>256</v>
      </c>
      <c r="G880" s="49" t="s">
        <v>172</v>
      </c>
      <c r="H880" s="48">
        <v>2</v>
      </c>
      <c r="J880" s="53"/>
    </row>
    <row r="881" ht="15.75" hidden="1" spans="5:10">
      <c r="E881"/>
      <c r="F881" s="46" t="s">
        <v>257</v>
      </c>
      <c r="G881" s="47">
        <v>2</v>
      </c>
      <c r="H881" s="48">
        <v>2</v>
      </c>
      <c r="J881" s="53"/>
    </row>
    <row r="882" ht="15.75" spans="5:10">
      <c r="E882"/>
      <c r="F882" s="46" t="s">
        <v>258</v>
      </c>
      <c r="G882" s="47">
        <v>12.5</v>
      </c>
      <c r="H882" s="48">
        <v>10</v>
      </c>
      <c r="I882">
        <v>30</v>
      </c>
      <c r="J882" s="53">
        <f>G882*I882/1000</f>
        <v>0.375</v>
      </c>
    </row>
    <row r="883" ht="15.75" spans="5:10">
      <c r="E883"/>
      <c r="F883" s="46" t="s">
        <v>180</v>
      </c>
      <c r="G883" s="47">
        <v>175</v>
      </c>
      <c r="H883" s="48">
        <v>175</v>
      </c>
      <c r="I883">
        <v>0</v>
      </c>
      <c r="J883" s="53">
        <f>G883*I883/1000</f>
        <v>0</v>
      </c>
    </row>
    <row r="884" ht="15.75" spans="5:10">
      <c r="E884"/>
      <c r="F884" s="46" t="s">
        <v>259</v>
      </c>
      <c r="G884" s="47">
        <v>12</v>
      </c>
      <c r="H884" s="48">
        <v>10</v>
      </c>
      <c r="I884">
        <v>21</v>
      </c>
      <c r="J884" s="53">
        <f>G884*I884/1000</f>
        <v>0.252</v>
      </c>
    </row>
    <row r="885" ht="15.75" spans="5:10">
      <c r="E885"/>
      <c r="F885" s="46" t="s">
        <v>249</v>
      </c>
      <c r="G885" s="47">
        <v>2.5</v>
      </c>
      <c r="H885" s="48">
        <v>2.5</v>
      </c>
      <c r="I885">
        <v>137</v>
      </c>
      <c r="J885" s="53">
        <f>G885*I885/1000</f>
        <v>0.3425</v>
      </c>
    </row>
    <row r="886" ht="15.75" hidden="1" spans="6:10">
      <c r="F886" s="46" t="s">
        <v>260</v>
      </c>
      <c r="G886" s="49" t="s">
        <v>172</v>
      </c>
      <c r="H886" s="48">
        <v>175</v>
      </c>
      <c r="J886" s="53"/>
    </row>
    <row r="887" ht="15.75" hidden="1" spans="6:10">
      <c r="F887" s="46" t="s">
        <v>261</v>
      </c>
      <c r="G887" s="47">
        <v>175</v>
      </c>
      <c r="H887" s="48">
        <v>175</v>
      </c>
      <c r="J887" s="53"/>
    </row>
    <row r="888" ht="15.75" hidden="1" spans="6:10">
      <c r="F888" s="46" t="s">
        <v>262</v>
      </c>
      <c r="G888" s="47">
        <v>175</v>
      </c>
      <c r="H888" s="48">
        <v>175</v>
      </c>
      <c r="J888" s="53"/>
    </row>
    <row r="889" ht="15.75" hidden="1" spans="6:10">
      <c r="F889" s="46" t="s">
        <v>170</v>
      </c>
      <c r="G889" s="47">
        <v>175</v>
      </c>
      <c r="H889" s="48">
        <v>175</v>
      </c>
      <c r="J889" s="53"/>
    </row>
    <row r="890" ht="15.75" spans="6:10">
      <c r="F890" s="46" t="s">
        <v>263</v>
      </c>
      <c r="G890" s="47">
        <v>0.01</v>
      </c>
      <c r="H890" s="48">
        <v>0.01</v>
      </c>
      <c r="I890" s="70">
        <v>900</v>
      </c>
      <c r="J890" s="53">
        <f>G890*I890/1000</f>
        <v>0.009</v>
      </c>
    </row>
    <row r="891" ht="15.75" spans="6:10">
      <c r="F891" s="46" t="s">
        <v>264</v>
      </c>
      <c r="G891" s="47">
        <v>1.5</v>
      </c>
      <c r="H891" s="48">
        <v>1.5</v>
      </c>
      <c r="I891">
        <v>17</v>
      </c>
      <c r="J891" s="53">
        <f>G891*I891/1000</f>
        <v>0.0255</v>
      </c>
    </row>
    <row r="893" ht="21" spans="5:11">
      <c r="E893"/>
      <c r="F893" s="250" t="s">
        <v>482</v>
      </c>
      <c r="G893" s="115"/>
      <c r="H893" s="115"/>
      <c r="K893" s="175">
        <f>J899+J900+J901+J903+J904+J905+J906+J907</f>
        <v>36.5489122</v>
      </c>
    </row>
    <row r="894" ht="14.45" customHeight="1" spans="5:11">
      <c r="E894"/>
      <c r="F894" s="251" t="s">
        <v>162</v>
      </c>
      <c r="G894" s="126" t="s">
        <v>163</v>
      </c>
      <c r="H894" s="126" t="s">
        <v>164</v>
      </c>
      <c r="K894" s="253"/>
    </row>
    <row r="895" ht="14.45" customHeight="1" spans="5:11">
      <c r="E895"/>
      <c r="F895" s="251" t="s">
        <v>483</v>
      </c>
      <c r="G895" s="252" t="s">
        <v>484</v>
      </c>
      <c r="H895" s="252">
        <v>100</v>
      </c>
      <c r="K895" s="253"/>
    </row>
    <row r="896" ht="14.45" customHeight="1" spans="5:11">
      <c r="E896"/>
      <c r="F896" s="251" t="s">
        <v>485</v>
      </c>
      <c r="G896" s="252">
        <v>100</v>
      </c>
      <c r="H896" s="252">
        <v>96.66</v>
      </c>
      <c r="K896" s="253"/>
    </row>
    <row r="897" ht="14.45" hidden="1" customHeight="1" spans="5:11">
      <c r="E897"/>
      <c r="F897" s="251"/>
      <c r="G897" s="252"/>
      <c r="H897" s="252"/>
      <c r="K897" s="253"/>
    </row>
    <row r="898" hidden="1" spans="5:11">
      <c r="E898"/>
      <c r="F898" s="127" t="s">
        <v>294</v>
      </c>
      <c r="G898" s="252">
        <v>196.6</v>
      </c>
      <c r="H898" s="252">
        <v>174.6</v>
      </c>
      <c r="K898" s="253"/>
    </row>
    <row r="899" spans="5:11">
      <c r="E899"/>
      <c r="F899" s="127" t="s">
        <v>486</v>
      </c>
      <c r="G899" s="252">
        <v>124.66</v>
      </c>
      <c r="H899" s="252">
        <v>91.34</v>
      </c>
      <c r="I899">
        <v>235.17</v>
      </c>
      <c r="J899" s="53">
        <f>G899*I899/1000</f>
        <v>29.3162922</v>
      </c>
      <c r="K899" s="253"/>
    </row>
    <row r="900" spans="5:11">
      <c r="E900"/>
      <c r="F900" s="127" t="s">
        <v>249</v>
      </c>
      <c r="G900" s="252">
        <v>4</v>
      </c>
      <c r="H900" s="252">
        <v>4</v>
      </c>
      <c r="I900">
        <v>137</v>
      </c>
      <c r="J900" s="53">
        <f t="shared" ref="J900:J901" si="31">G900*I900/1000</f>
        <v>0.548</v>
      </c>
      <c r="K900" s="253"/>
    </row>
    <row r="901" spans="5:11">
      <c r="E901"/>
      <c r="F901" s="127" t="s">
        <v>487</v>
      </c>
      <c r="G901" s="252">
        <v>1.44</v>
      </c>
      <c r="H901" s="252">
        <v>1.44</v>
      </c>
      <c r="I901">
        <v>17</v>
      </c>
      <c r="J901" s="53">
        <f t="shared" si="31"/>
        <v>0.02448</v>
      </c>
      <c r="K901" s="253"/>
    </row>
    <row r="902" spans="5:11">
      <c r="E902"/>
      <c r="F902" s="128" t="s">
        <v>296</v>
      </c>
      <c r="G902" s="252" t="s">
        <v>172</v>
      </c>
      <c r="H902" s="252">
        <v>66.6</v>
      </c>
      <c r="J902" s="53"/>
      <c r="K902" s="253"/>
    </row>
    <row r="903" spans="5:11">
      <c r="E903"/>
      <c r="F903" s="127" t="s">
        <v>259</v>
      </c>
      <c r="G903" s="252">
        <v>12.66</v>
      </c>
      <c r="H903" s="252">
        <v>10.66</v>
      </c>
      <c r="I903">
        <v>21</v>
      </c>
      <c r="J903" s="53">
        <f t="shared" ref="J903:J905" si="32">G903*I903/1000</f>
        <v>0.26586</v>
      </c>
      <c r="K903" s="253"/>
    </row>
    <row r="904" spans="5:11">
      <c r="E904"/>
      <c r="F904" s="127" t="s">
        <v>258</v>
      </c>
      <c r="G904" s="252">
        <v>13.34</v>
      </c>
      <c r="H904" s="252">
        <v>10.66</v>
      </c>
      <c r="I904">
        <v>30</v>
      </c>
      <c r="J904" s="53">
        <f t="shared" si="32"/>
        <v>0.4002</v>
      </c>
      <c r="K904" s="253"/>
    </row>
    <row r="905" spans="5:11">
      <c r="E905"/>
      <c r="F905" s="254" t="s">
        <v>297</v>
      </c>
      <c r="G905" s="252">
        <v>46.66</v>
      </c>
      <c r="H905" s="252">
        <v>46.66</v>
      </c>
      <c r="I905">
        <v>84</v>
      </c>
      <c r="J905" s="53">
        <f t="shared" si="32"/>
        <v>3.91944</v>
      </c>
      <c r="K905" s="253"/>
    </row>
    <row r="906" ht="14.45" customHeight="1" spans="5:11">
      <c r="E906"/>
      <c r="F906" s="254" t="s">
        <v>249</v>
      </c>
      <c r="G906" s="252">
        <v>10.6</v>
      </c>
      <c r="H906" s="252">
        <v>10.6</v>
      </c>
      <c r="I906">
        <v>137</v>
      </c>
      <c r="J906" s="53">
        <f t="shared" ref="J906:J907" si="33">G906*I906/1000</f>
        <v>1.4522</v>
      </c>
      <c r="K906" s="253"/>
    </row>
    <row r="907" spans="6:11">
      <c r="F907" s="254" t="s">
        <v>298</v>
      </c>
      <c r="G907" s="252">
        <v>2.66</v>
      </c>
      <c r="H907" s="252">
        <v>2.66</v>
      </c>
      <c r="I907">
        <v>234</v>
      </c>
      <c r="J907" s="53">
        <f t="shared" si="33"/>
        <v>0.62244</v>
      </c>
      <c r="K907" s="253"/>
    </row>
    <row r="908" ht="14.45" customHeight="1" spans="6:11">
      <c r="F908" s="255" t="s">
        <v>299</v>
      </c>
      <c r="G908" s="252" t="s">
        <v>172</v>
      </c>
      <c r="H908" s="252">
        <v>133.34</v>
      </c>
      <c r="K908" s="253"/>
    </row>
    <row r="909" spans="11:11">
      <c r="K909" s="253"/>
    </row>
    <row r="910" spans="11:11">
      <c r="K910" s="253"/>
    </row>
    <row r="911" ht="21.75" spans="6:11">
      <c r="F911" s="225" t="s">
        <v>488</v>
      </c>
      <c r="K911" s="175">
        <f>J913+J920</f>
        <v>10.946</v>
      </c>
    </row>
    <row r="912" ht="15.75" spans="6:11">
      <c r="F912" s="43" t="s">
        <v>162</v>
      </c>
      <c r="G912" s="44" t="s">
        <v>163</v>
      </c>
      <c r="H912" s="45" t="s">
        <v>164</v>
      </c>
      <c r="K912" s="253"/>
    </row>
    <row r="913" ht="15.75" spans="6:11">
      <c r="F913" s="46" t="s">
        <v>185</v>
      </c>
      <c r="G913" s="47">
        <v>17</v>
      </c>
      <c r="H913" s="48">
        <v>7</v>
      </c>
      <c r="I913">
        <v>558</v>
      </c>
      <c r="J913" s="53">
        <f>G913*I913/1000</f>
        <v>9.486</v>
      </c>
      <c r="K913" s="253"/>
    </row>
    <row r="914" ht="15.75" hidden="1" spans="6:11">
      <c r="F914" s="46" t="s">
        <v>302</v>
      </c>
      <c r="G914" s="47">
        <v>15</v>
      </c>
      <c r="H914" s="48">
        <v>56</v>
      </c>
      <c r="K914" s="253"/>
    </row>
    <row r="915" ht="15.75" hidden="1" spans="6:11">
      <c r="F915" s="46" t="s">
        <v>303</v>
      </c>
      <c r="G915" s="47">
        <v>30</v>
      </c>
      <c r="H915" s="48">
        <v>45</v>
      </c>
      <c r="K915" s="253"/>
    </row>
    <row r="916" ht="15.75" hidden="1" spans="6:11">
      <c r="F916" s="46" t="s">
        <v>304</v>
      </c>
      <c r="G916" s="47">
        <v>20</v>
      </c>
      <c r="H916" s="48">
        <v>37</v>
      </c>
      <c r="K916" s="253"/>
    </row>
    <row r="917" ht="15.75" hidden="1" spans="6:11">
      <c r="F917" s="46" t="s">
        <v>305</v>
      </c>
      <c r="G917" s="47">
        <v>25</v>
      </c>
      <c r="H917" s="48">
        <v>46</v>
      </c>
      <c r="K917" s="253"/>
    </row>
    <row r="918" ht="15.75" hidden="1" spans="6:11">
      <c r="F918" s="46" t="s">
        <v>306</v>
      </c>
      <c r="G918" s="47">
        <v>20</v>
      </c>
      <c r="H918" s="48">
        <v>32</v>
      </c>
      <c r="K918" s="253"/>
    </row>
    <row r="919" ht="15.75" hidden="1" spans="6:11">
      <c r="F919" s="72" t="s">
        <v>307</v>
      </c>
      <c r="G919" s="49" t="s">
        <v>172</v>
      </c>
      <c r="H919" s="130" t="s">
        <v>172</v>
      </c>
      <c r="K919" s="253"/>
    </row>
    <row r="920" ht="15.75" spans="6:11">
      <c r="F920" s="46" t="s">
        <v>183</v>
      </c>
      <c r="G920" s="47">
        <v>20</v>
      </c>
      <c r="H920" s="48">
        <v>20</v>
      </c>
      <c r="I920">
        <v>73</v>
      </c>
      <c r="J920">
        <f>G920*I920/1000</f>
        <v>1.46</v>
      </c>
      <c r="K920" s="253"/>
    </row>
    <row r="921" ht="15.75" hidden="1" spans="6:11">
      <c r="F921" s="46" t="s">
        <v>309</v>
      </c>
      <c r="G921" s="47">
        <v>0</v>
      </c>
      <c r="H921" s="48">
        <v>0</v>
      </c>
      <c r="I921">
        <v>600</v>
      </c>
      <c r="J921">
        <f>G921*I921/1000</f>
        <v>0</v>
      </c>
      <c r="K921" s="253"/>
    </row>
    <row r="922" ht="15.75" spans="6:11">
      <c r="F922" s="46" t="s">
        <v>180</v>
      </c>
      <c r="G922" s="47">
        <v>214</v>
      </c>
      <c r="H922" s="48">
        <v>214</v>
      </c>
      <c r="K922" s="253"/>
    </row>
    <row r="923" spans="11:11">
      <c r="K923" s="253"/>
    </row>
    <row r="924" ht="21" spans="6:11">
      <c r="F924" s="224" t="s">
        <v>519</v>
      </c>
      <c r="K924" s="236"/>
    </row>
    <row r="925" ht="15.75" spans="5:11">
      <c r="E925"/>
      <c r="F925" s="4" t="s">
        <v>32</v>
      </c>
      <c r="G925" s="244">
        <v>60</v>
      </c>
      <c r="I925">
        <v>32.63</v>
      </c>
      <c r="K925" s="237">
        <f>G925*I925/1000</f>
        <v>1.9578</v>
      </c>
    </row>
    <row r="926" ht="16.5" spans="5:13">
      <c r="E926"/>
      <c r="G926" s="244"/>
      <c r="J926" s="293"/>
      <c r="K926" s="294"/>
      <c r="L926" s="293"/>
      <c r="M926" s="293"/>
    </row>
    <row r="927" ht="21.75" spans="5:11">
      <c r="E927" s="220" t="s">
        <v>467</v>
      </c>
      <c r="F927" s="224" t="s">
        <v>490</v>
      </c>
      <c r="K927" s="253"/>
    </row>
    <row r="928" spans="11:11">
      <c r="K928" s="175">
        <f>J932+J933+J934</f>
        <v>9.31</v>
      </c>
    </row>
    <row r="929" ht="24.75" customHeight="1" spans="6:11">
      <c r="F929" s="271" t="s">
        <v>286</v>
      </c>
      <c r="G929" s="272" t="s">
        <v>284</v>
      </c>
      <c r="H929" s="273"/>
      <c r="K929"/>
    </row>
    <row r="930" spans="6:11">
      <c r="F930" s="271"/>
      <c r="G930" s="274">
        <v>1</v>
      </c>
      <c r="H930" s="275"/>
      <c r="K930"/>
    </row>
    <row r="931" spans="6:11">
      <c r="F931" s="271"/>
      <c r="G931" s="276" t="s">
        <v>163</v>
      </c>
      <c r="H931" s="276" t="s">
        <v>164</v>
      </c>
      <c r="K931"/>
    </row>
    <row r="932" spans="6:11">
      <c r="F932" s="277" t="s">
        <v>491</v>
      </c>
      <c r="G932" s="278">
        <v>5</v>
      </c>
      <c r="H932" s="278">
        <v>5</v>
      </c>
      <c r="I932">
        <v>420</v>
      </c>
      <c r="J932" s="53">
        <f>G932*I932/1000</f>
        <v>2.1</v>
      </c>
      <c r="K932"/>
    </row>
    <row r="933" spans="6:11">
      <c r="F933" s="277" t="s">
        <v>492</v>
      </c>
      <c r="G933" s="278">
        <v>20</v>
      </c>
      <c r="H933" s="278">
        <v>20</v>
      </c>
      <c r="I933">
        <v>73</v>
      </c>
      <c r="J933">
        <f>G933*I933/1000</f>
        <v>1.46</v>
      </c>
      <c r="K933"/>
    </row>
    <row r="934" spans="6:11">
      <c r="F934" s="277" t="s">
        <v>493</v>
      </c>
      <c r="G934" s="278">
        <v>100</v>
      </c>
      <c r="H934" s="278">
        <v>100</v>
      </c>
      <c r="I934">
        <v>57.5</v>
      </c>
      <c r="J934" s="53">
        <f>G934*I934/1000</f>
        <v>5.75</v>
      </c>
      <c r="K934"/>
    </row>
    <row r="935" spans="6:11">
      <c r="F935" s="277" t="s">
        <v>180</v>
      </c>
      <c r="G935" s="278">
        <v>120</v>
      </c>
      <c r="H935" s="278">
        <v>120</v>
      </c>
      <c r="K935"/>
    </row>
    <row r="936" spans="6:11">
      <c r="F936" s="279" t="s">
        <v>494</v>
      </c>
      <c r="G936" s="279" t="s">
        <v>172</v>
      </c>
      <c r="H936" s="280">
        <v>200</v>
      </c>
      <c r="K936"/>
    </row>
    <row r="937" spans="11:11">
      <c r="K937" s="253"/>
    </row>
    <row r="938" spans="11:11">
      <c r="K938" s="253"/>
    </row>
    <row r="939" spans="6:11">
      <c r="F939" s="281" t="s">
        <v>444</v>
      </c>
      <c r="G939">
        <v>70</v>
      </c>
      <c r="I939">
        <v>21.49</v>
      </c>
      <c r="K939" s="70">
        <v>21.49</v>
      </c>
    </row>
    <row r="940" ht="15.75" spans="5:13">
      <c r="E940"/>
      <c r="G940" s="244"/>
      <c r="J940" s="293"/>
      <c r="K940" s="294"/>
      <c r="L940" s="293"/>
      <c r="M940" s="293"/>
    </row>
    <row r="941" ht="16.5" spans="5:11">
      <c r="E941"/>
      <c r="G941" s="244"/>
      <c r="K941" s="294"/>
    </row>
    <row r="942" s="3" customFormat="1" ht="21.75" spans="5:11">
      <c r="E942" s="159"/>
      <c r="F942" s="301" t="s">
        <v>391</v>
      </c>
      <c r="G942" s="302"/>
      <c r="H942" s="302"/>
      <c r="I942" s="302"/>
      <c r="J942" s="302"/>
      <c r="K942" s="298">
        <f>K944+K958+K969+K977+K980+K987+K1003+K1015+K1038+K1049+K1052+K1054</f>
        <v>167.149845</v>
      </c>
    </row>
    <row r="943" ht="15.75"/>
    <row r="944" ht="21.75" spans="5:11">
      <c r="E944" s="220" t="s">
        <v>451</v>
      </c>
      <c r="F944" s="225" t="s">
        <v>535</v>
      </c>
      <c r="K944" s="175">
        <f>J949+J950+J951+J952+J953+J954+J955+J956</f>
        <v>9.6228</v>
      </c>
    </row>
    <row r="945" spans="11:11">
      <c r="K945" s="253"/>
    </row>
    <row r="946" spans="6:11">
      <c r="F946" s="134" t="s">
        <v>496</v>
      </c>
      <c r="K946" s="253"/>
    </row>
    <row r="947" ht="15.75" spans="5:11">
      <c r="E947"/>
      <c r="F947" s="135" t="s">
        <v>161</v>
      </c>
      <c r="K947" s="253"/>
    </row>
    <row r="948" ht="15.75" spans="5:11">
      <c r="E948"/>
      <c r="F948" s="77" t="s">
        <v>162</v>
      </c>
      <c r="G948" s="12" t="s">
        <v>163</v>
      </c>
      <c r="H948" s="13" t="s">
        <v>164</v>
      </c>
      <c r="K948" s="253"/>
    </row>
    <row r="949" ht="15.75" spans="5:11">
      <c r="E949"/>
      <c r="F949" s="46" t="s">
        <v>497</v>
      </c>
      <c r="G949" s="15">
        <v>140</v>
      </c>
      <c r="H949" s="16">
        <v>140</v>
      </c>
      <c r="I949">
        <v>57.5</v>
      </c>
      <c r="J949" s="53">
        <f>G949*I949/1000</f>
        <v>8.05</v>
      </c>
      <c r="K949" s="253"/>
    </row>
    <row r="950" ht="15.75" spans="5:11">
      <c r="E950"/>
      <c r="F950" s="46" t="s">
        <v>180</v>
      </c>
      <c r="G950" s="15">
        <v>60</v>
      </c>
      <c r="H950" s="16">
        <v>60</v>
      </c>
      <c r="I950">
        <v>0</v>
      </c>
      <c r="J950" s="53">
        <f>G950*I950/1000</f>
        <v>0</v>
      </c>
      <c r="K950" s="253"/>
    </row>
    <row r="951" ht="15.75" spans="5:11">
      <c r="E951"/>
      <c r="F951" s="46" t="s">
        <v>498</v>
      </c>
      <c r="G951" s="15">
        <v>2</v>
      </c>
      <c r="H951" s="16">
        <v>2</v>
      </c>
      <c r="I951">
        <v>610</v>
      </c>
      <c r="J951" s="53">
        <f t="shared" ref="J951:J956" si="34">G951*I951/1000</f>
        <v>1.22</v>
      </c>
      <c r="K951" s="253"/>
    </row>
    <row r="952" ht="15.75" spans="5:11">
      <c r="E952"/>
      <c r="F952" s="46" t="s">
        <v>183</v>
      </c>
      <c r="G952" s="15">
        <v>1.6</v>
      </c>
      <c r="H952" s="16">
        <v>1.6</v>
      </c>
      <c r="I952">
        <v>73</v>
      </c>
      <c r="J952" s="53">
        <f t="shared" si="34"/>
        <v>0.1168</v>
      </c>
      <c r="K952" s="253"/>
    </row>
    <row r="953" ht="15.75" spans="5:11">
      <c r="E953"/>
      <c r="F953" s="46" t="s">
        <v>499</v>
      </c>
      <c r="G953" s="258">
        <v>4</v>
      </c>
      <c r="H953" s="259">
        <v>4</v>
      </c>
      <c r="I953" s="261"/>
      <c r="J953" s="262">
        <f t="shared" si="34"/>
        <v>0</v>
      </c>
      <c r="K953" s="253"/>
    </row>
    <row r="954" ht="15.75" spans="5:11">
      <c r="E954"/>
      <c r="F954" s="46" t="s">
        <v>254</v>
      </c>
      <c r="G954" s="15">
        <v>4</v>
      </c>
      <c r="H954" s="16">
        <v>4</v>
      </c>
      <c r="J954" s="53">
        <f t="shared" si="34"/>
        <v>0</v>
      </c>
      <c r="K954" s="253"/>
    </row>
    <row r="955" ht="15.75" spans="5:11">
      <c r="E955"/>
      <c r="F955" s="46" t="s">
        <v>255</v>
      </c>
      <c r="G955" s="15">
        <v>4</v>
      </c>
      <c r="H955" s="16">
        <v>4</v>
      </c>
      <c r="I955">
        <v>59</v>
      </c>
      <c r="J955" s="53">
        <f t="shared" si="34"/>
        <v>0.236</v>
      </c>
      <c r="K955" s="253"/>
    </row>
    <row r="956" ht="15.75" spans="5:11">
      <c r="E956"/>
      <c r="F956" s="46" t="s">
        <v>257</v>
      </c>
      <c r="G956" s="15">
        <v>4</v>
      </c>
      <c r="H956" s="16">
        <v>4</v>
      </c>
      <c r="J956" s="53">
        <f t="shared" si="34"/>
        <v>0</v>
      </c>
      <c r="K956" s="253"/>
    </row>
    <row r="957" spans="11:11">
      <c r="K957" s="253"/>
    </row>
    <row r="958" ht="21" spans="5:11">
      <c r="E958"/>
      <c r="F958" s="247" t="s">
        <v>500</v>
      </c>
      <c r="G958" s="22"/>
      <c r="H958" s="22"/>
      <c r="I958" s="106"/>
      <c r="J958" s="66"/>
      <c r="K958" s="61">
        <f>J965+J967</f>
        <v>0.99</v>
      </c>
    </row>
    <row r="959" spans="5:11">
      <c r="E959"/>
      <c r="F959" s="90" t="s">
        <v>191</v>
      </c>
      <c r="G959" s="22"/>
      <c r="H959" s="22"/>
      <c r="I959" s="106"/>
      <c r="J959" s="65"/>
      <c r="K959" s="58"/>
    </row>
    <row r="960" spans="5:11">
      <c r="E960"/>
      <c r="F960" s="91"/>
      <c r="G960" s="22"/>
      <c r="H960" s="22"/>
      <c r="I960" s="106"/>
      <c r="J960" s="65"/>
      <c r="K960" s="58"/>
    </row>
    <row r="961" spans="5:11">
      <c r="E961"/>
      <c r="F961" s="92" t="s">
        <v>192</v>
      </c>
      <c r="G961" s="22"/>
      <c r="H961" s="22"/>
      <c r="I961" s="106"/>
      <c r="J961" s="65"/>
      <c r="K961" s="58"/>
    </row>
    <row r="962" spans="5:11">
      <c r="E962"/>
      <c r="F962" s="93" t="s">
        <v>200</v>
      </c>
      <c r="G962" s="22"/>
      <c r="H962" s="22"/>
      <c r="I962" s="106"/>
      <c r="J962" s="65"/>
      <c r="K962" s="58"/>
    </row>
    <row r="963" ht="15.75" spans="5:11">
      <c r="E963"/>
      <c r="F963" s="24" t="s">
        <v>161</v>
      </c>
      <c r="G963" s="22"/>
      <c r="H963" s="22"/>
      <c r="I963" s="106"/>
      <c r="J963" s="65"/>
      <c r="K963" s="58"/>
    </row>
    <row r="964" spans="5:11">
      <c r="E964"/>
      <c r="F964" s="94" t="s">
        <v>162</v>
      </c>
      <c r="G964" s="95" t="s">
        <v>163</v>
      </c>
      <c r="H964" s="95" t="s">
        <v>164</v>
      </c>
      <c r="I964" s="106"/>
      <c r="J964" s="65"/>
      <c r="K964" s="58"/>
    </row>
    <row r="965" spans="5:11">
      <c r="E965"/>
      <c r="F965" s="96" t="s">
        <v>178</v>
      </c>
      <c r="G965" s="97">
        <v>0.4</v>
      </c>
      <c r="H965" s="97">
        <v>0.4</v>
      </c>
      <c r="I965" s="106" t="s">
        <v>454</v>
      </c>
      <c r="J965" s="66">
        <f>G965*I965/1000</f>
        <v>0.26</v>
      </c>
      <c r="K965" s="58"/>
    </row>
    <row r="966" spans="5:11">
      <c r="E966"/>
      <c r="F966" s="96" t="s">
        <v>180</v>
      </c>
      <c r="G966" s="97">
        <v>190</v>
      </c>
      <c r="H966" s="97">
        <v>190</v>
      </c>
      <c r="I966" s="106"/>
      <c r="J966" s="65"/>
      <c r="K966" s="58"/>
    </row>
    <row r="967" spans="5:11">
      <c r="E967"/>
      <c r="F967" s="96" t="s">
        <v>183</v>
      </c>
      <c r="G967" s="97">
        <v>10</v>
      </c>
      <c r="H967" s="97">
        <v>10</v>
      </c>
      <c r="I967" s="106" t="s">
        <v>457</v>
      </c>
      <c r="J967" s="66">
        <f>G967*I967/1000</f>
        <v>0.73</v>
      </c>
      <c r="K967" s="58"/>
    </row>
    <row r="968" spans="5:11">
      <c r="E968"/>
      <c r="K968" s="253"/>
    </row>
    <row r="969" ht="21" spans="5:11">
      <c r="E969"/>
      <c r="F969" s="248" t="s">
        <v>501</v>
      </c>
      <c r="G969" s="248"/>
      <c r="H969" s="248"/>
      <c r="I969" s="248"/>
      <c r="J969" s="248"/>
      <c r="K969" s="61">
        <f>K972+K973+K974</f>
        <v>8.458125</v>
      </c>
    </row>
    <row r="970" ht="15.75" spans="5:11">
      <c r="E970"/>
      <c r="F970" s="20"/>
      <c r="I970" s="57"/>
      <c r="K970" s="58"/>
    </row>
    <row r="971" ht="15.75" spans="5:11">
      <c r="E971"/>
      <c r="F971" s="282" t="s">
        <v>162</v>
      </c>
      <c r="G971" s="109" t="s">
        <v>163</v>
      </c>
      <c r="H971" s="110" t="s">
        <v>164</v>
      </c>
      <c r="I971" s="132"/>
      <c r="J971" s="68"/>
      <c r="K971" s="58"/>
    </row>
    <row r="972" ht="15.75" spans="5:11">
      <c r="E972"/>
      <c r="F972" s="283" t="s">
        <v>502</v>
      </c>
      <c r="G972" s="112">
        <v>12.5</v>
      </c>
      <c r="H972" s="112">
        <v>12.5</v>
      </c>
      <c r="I972" s="64" t="s">
        <v>503</v>
      </c>
      <c r="J972" s="68">
        <f>G972*I972/1000</f>
        <v>6.225</v>
      </c>
      <c r="K972" s="58">
        <f>J972</f>
        <v>6.225</v>
      </c>
    </row>
    <row r="973" ht="15.75" spans="5:11">
      <c r="E973"/>
      <c r="F973" s="283" t="s">
        <v>51</v>
      </c>
      <c r="G973" s="112">
        <v>37.5</v>
      </c>
      <c r="H973" s="112">
        <v>37.5</v>
      </c>
      <c r="I973" s="132">
        <v>0</v>
      </c>
      <c r="J973" s="68">
        <f>G973*I973/1000</f>
        <v>0</v>
      </c>
      <c r="K973" s="58">
        <f>J973</f>
        <v>0</v>
      </c>
    </row>
    <row r="974" ht="15.75" spans="5:11">
      <c r="E974"/>
      <c r="F974" s="283" t="s">
        <v>504</v>
      </c>
      <c r="G974" s="284">
        <v>37.5</v>
      </c>
      <c r="H974" s="284">
        <v>37.5</v>
      </c>
      <c r="I974" s="132">
        <v>59.55</v>
      </c>
      <c r="J974" s="68">
        <f>G974*I974/1000</f>
        <v>2.233125</v>
      </c>
      <c r="K974" s="58">
        <f>J974</f>
        <v>2.233125</v>
      </c>
    </row>
    <row r="975" spans="5:11">
      <c r="E975"/>
      <c r="K975" s="253"/>
    </row>
    <row r="976" ht="21" spans="6:11">
      <c r="F976" s="224" t="s">
        <v>461</v>
      </c>
      <c r="K976" s="236"/>
    </row>
    <row r="977" ht="15.75" spans="5:11">
      <c r="E977"/>
      <c r="F977" s="4" t="s">
        <v>414</v>
      </c>
      <c r="G977">
        <v>150</v>
      </c>
      <c r="I977">
        <v>342</v>
      </c>
      <c r="K977" s="237">
        <f>G977*I977/1000</f>
        <v>51.3</v>
      </c>
    </row>
    <row r="978" ht="15.75" spans="5:11">
      <c r="E978"/>
      <c r="K978" s="253"/>
    </row>
    <row r="979" ht="21.75" spans="5:11">
      <c r="E979" s="220" t="s">
        <v>462</v>
      </c>
      <c r="F979" s="224" t="s">
        <v>480</v>
      </c>
      <c r="K979" s="198"/>
    </row>
    <row r="980" ht="17.25" spans="5:11">
      <c r="E980"/>
      <c r="F980" s="114" t="s">
        <v>283</v>
      </c>
      <c r="G980" s="115"/>
      <c r="H980" s="115"/>
      <c r="K980" s="175">
        <f>J984</f>
        <v>10.62</v>
      </c>
    </row>
    <row r="981" ht="15.6" customHeight="1" spans="5:8">
      <c r="E981"/>
      <c r="F981" s="117"/>
      <c r="G981" s="299" t="s">
        <v>284</v>
      </c>
      <c r="H981" s="300"/>
    </row>
    <row r="982" ht="15.75" spans="5:8">
      <c r="E982"/>
      <c r="F982" s="119"/>
      <c r="G982" s="299" t="s">
        <v>285</v>
      </c>
      <c r="H982" s="300"/>
    </row>
    <row r="983" ht="15.75" spans="5:8">
      <c r="E983"/>
      <c r="F983" s="117" t="s">
        <v>286</v>
      </c>
      <c r="G983" s="120" t="s">
        <v>163</v>
      </c>
      <c r="H983" s="120" t="s">
        <v>164</v>
      </c>
    </row>
    <row r="984" ht="15.75" spans="5:10">
      <c r="E984"/>
      <c r="F984" s="117" t="s">
        <v>531</v>
      </c>
      <c r="G984" s="118">
        <v>118</v>
      </c>
      <c r="H984" s="118">
        <v>100</v>
      </c>
      <c r="I984">
        <v>90</v>
      </c>
      <c r="J984" s="53">
        <f>G984*I984/1000</f>
        <v>10.62</v>
      </c>
    </row>
    <row r="985" ht="15.75" spans="5:8">
      <c r="E985"/>
      <c r="F985" s="117" t="s">
        <v>289</v>
      </c>
      <c r="G985" s="249"/>
      <c r="H985" s="118">
        <v>100</v>
      </c>
    </row>
    <row r="987" spans="7:12">
      <c r="G987" s="52"/>
      <c r="J987" s="293"/>
      <c r="K987" s="175">
        <f>K994+K995+K996+K997+K998+K999+K1000</f>
        <v>6.836</v>
      </c>
      <c r="L987" s="293"/>
    </row>
    <row r="988" ht="18.75" spans="6:12">
      <c r="F988" s="200" t="s">
        <v>392</v>
      </c>
      <c r="G988" s="4"/>
      <c r="J988" s="293"/>
      <c r="K988" s="295"/>
      <c r="L988" s="293"/>
    </row>
    <row r="989" spans="6:12">
      <c r="F989" s="71" t="s">
        <v>393</v>
      </c>
      <c r="G989" s="4"/>
      <c r="J989" s="293"/>
      <c r="K989" s="295"/>
      <c r="L989" s="293"/>
    </row>
    <row r="990" spans="6:12">
      <c r="F990" s="201" t="s">
        <v>394</v>
      </c>
      <c r="G990" s="4"/>
      <c r="J990" s="293"/>
      <c r="K990" s="295"/>
      <c r="L990" s="293"/>
    </row>
    <row r="991" spans="6:7">
      <c r="F991" s="201" t="s">
        <v>395</v>
      </c>
      <c r="G991" s="4"/>
    </row>
    <row r="993" ht="15.75" spans="6:9">
      <c r="F993" s="303" t="s">
        <v>162</v>
      </c>
      <c r="G993" s="304"/>
      <c r="H993" s="120" t="s">
        <v>163</v>
      </c>
      <c r="I993" s="120" t="s">
        <v>164</v>
      </c>
    </row>
    <row r="994" ht="15.75" spans="6:11">
      <c r="F994" s="305" t="s">
        <v>252</v>
      </c>
      <c r="G994" s="306"/>
      <c r="H994" s="307">
        <v>83.25</v>
      </c>
      <c r="I994" s="307">
        <v>62.5</v>
      </c>
      <c r="J994" s="210">
        <v>27</v>
      </c>
      <c r="K994" s="53">
        <f t="shared" ref="K994:K1000" si="35">H994*J994/1000</f>
        <v>2.24775</v>
      </c>
    </row>
    <row r="995" ht="15.75" spans="6:11">
      <c r="F995" s="305" t="s">
        <v>398</v>
      </c>
      <c r="G995" s="306"/>
      <c r="H995" s="307">
        <v>20.25</v>
      </c>
      <c r="I995" s="307">
        <v>20</v>
      </c>
      <c r="J995" s="210">
        <v>45</v>
      </c>
      <c r="K995" s="53">
        <f t="shared" si="35"/>
        <v>0.91125</v>
      </c>
    </row>
    <row r="996" ht="15.75" spans="5:11">
      <c r="E996"/>
      <c r="F996" s="308" t="s">
        <v>399</v>
      </c>
      <c r="G996" s="308"/>
      <c r="H996" s="307">
        <v>12</v>
      </c>
      <c r="I996" s="307">
        <v>10</v>
      </c>
      <c r="J996" s="210">
        <v>21</v>
      </c>
      <c r="K996" s="53">
        <f t="shared" si="35"/>
        <v>0.252</v>
      </c>
    </row>
    <row r="997" ht="14.45" customHeight="1" spans="5:11">
      <c r="E997"/>
      <c r="F997" s="308" t="s">
        <v>258</v>
      </c>
      <c r="G997" s="308"/>
      <c r="H997" s="307">
        <v>12.5</v>
      </c>
      <c r="I997" s="307">
        <v>10</v>
      </c>
      <c r="J997" s="210">
        <v>30</v>
      </c>
      <c r="K997" s="53">
        <f t="shared" si="35"/>
        <v>0.375</v>
      </c>
    </row>
    <row r="998" ht="15.75" spans="5:11">
      <c r="E998"/>
      <c r="F998" s="308" t="s">
        <v>173</v>
      </c>
      <c r="G998" s="308"/>
      <c r="H998" s="307">
        <v>5</v>
      </c>
      <c r="I998" s="307">
        <v>5</v>
      </c>
      <c r="J998" s="210">
        <v>610</v>
      </c>
      <c r="K998" s="53">
        <f t="shared" si="35"/>
        <v>3.05</v>
      </c>
    </row>
    <row r="999" ht="15.75" spans="5:11">
      <c r="E999"/>
      <c r="F999" s="305" t="s">
        <v>536</v>
      </c>
      <c r="G999" s="306"/>
      <c r="H999" s="307">
        <v>3.25</v>
      </c>
      <c r="I999" s="307">
        <v>2.5</v>
      </c>
      <c r="J999" s="210"/>
      <c r="K999" s="53">
        <f t="shared" si="35"/>
        <v>0</v>
      </c>
    </row>
    <row r="1000" ht="15.75" spans="5:11">
      <c r="E1000"/>
      <c r="F1000" s="308" t="s">
        <v>401</v>
      </c>
      <c r="G1000" s="308"/>
      <c r="H1000" s="307">
        <v>162.5</v>
      </c>
      <c r="I1000" s="307">
        <v>162.5</v>
      </c>
      <c r="K1000" s="53">
        <f t="shared" si="35"/>
        <v>0</v>
      </c>
    </row>
    <row r="1001" ht="14.45" customHeight="1" spans="5:9">
      <c r="E1001"/>
      <c r="I1001" s="210"/>
    </row>
    <row r="1003" ht="21" spans="6:11">
      <c r="F1003" s="221" t="s">
        <v>265</v>
      </c>
      <c r="K1003" s="69">
        <f>J1010+J1013</f>
        <v>14.23</v>
      </c>
    </row>
    <row r="1004" spans="6:6">
      <c r="F1004" s="50" t="s">
        <v>266</v>
      </c>
    </row>
    <row r="1005" spans="6:6">
      <c r="F1005" s="50" t="s">
        <v>537</v>
      </c>
    </row>
    <row r="1007" spans="6:6">
      <c r="F1007" s="71" t="s">
        <v>192</v>
      </c>
    </row>
    <row r="1008" ht="15.75" spans="6:6">
      <c r="F1008" s="42" t="s">
        <v>267</v>
      </c>
    </row>
    <row r="1009" ht="15.75" spans="6:8">
      <c r="F1009" s="43" t="s">
        <v>162</v>
      </c>
      <c r="G1009" s="44" t="s">
        <v>163</v>
      </c>
      <c r="H1009" s="45" t="s">
        <v>164</v>
      </c>
    </row>
    <row r="1010" ht="15.75" spans="6:10">
      <c r="F1010" s="46" t="s">
        <v>268</v>
      </c>
      <c r="G1010" s="47">
        <v>92</v>
      </c>
      <c r="H1010" s="48">
        <v>92</v>
      </c>
      <c r="I1010">
        <v>95</v>
      </c>
      <c r="J1010">
        <f>G1010*I1010/1000</f>
        <v>8.74</v>
      </c>
    </row>
    <row r="1011" ht="15.75" spans="6:8">
      <c r="F1011" s="46" t="s">
        <v>180</v>
      </c>
      <c r="G1011" s="47">
        <v>136</v>
      </c>
      <c r="H1011" s="48">
        <v>136</v>
      </c>
    </row>
    <row r="1012" ht="15.75" spans="6:8">
      <c r="F1012" s="72" t="s">
        <v>269</v>
      </c>
      <c r="G1012" s="49" t="s">
        <v>172</v>
      </c>
      <c r="H1012" s="73">
        <v>192</v>
      </c>
    </row>
    <row r="1013" ht="15.75" spans="6:10">
      <c r="F1013" s="46" t="s">
        <v>173</v>
      </c>
      <c r="G1013" s="47">
        <v>9</v>
      </c>
      <c r="H1013" s="48">
        <v>9</v>
      </c>
      <c r="I1013">
        <v>610</v>
      </c>
      <c r="J1013">
        <f>G1013*I1013/1000</f>
        <v>5.49</v>
      </c>
    </row>
    <row r="1015" ht="21" spans="5:11">
      <c r="E1015"/>
      <c r="F1015" s="221" t="s">
        <v>334</v>
      </c>
      <c r="K1015" s="175">
        <f>J1029+J1031+J1032+J1033+J1034</f>
        <v>34.23432</v>
      </c>
    </row>
    <row r="1016" hidden="1" spans="5:6">
      <c r="E1016"/>
      <c r="F1016" s="50" t="s">
        <v>335</v>
      </c>
    </row>
    <row r="1017" hidden="1" spans="5:11">
      <c r="E1017"/>
      <c r="F1017" s="50" t="s">
        <v>191</v>
      </c>
      <c r="K1017"/>
    </row>
    <row r="1018" hidden="1" spans="5:11">
      <c r="E1018"/>
      <c r="K1018"/>
    </row>
    <row r="1019" hidden="1" spans="5:11">
      <c r="E1019"/>
      <c r="F1019" s="71" t="s">
        <v>192</v>
      </c>
      <c r="K1019"/>
    </row>
    <row r="1020" hidden="1" spans="5:11">
      <c r="E1020"/>
      <c r="F1020" s="144"/>
      <c r="K1020"/>
    </row>
    <row r="1021" hidden="1" spans="5:11">
      <c r="E1021"/>
      <c r="F1021" s="145" t="s">
        <v>336</v>
      </c>
      <c r="K1021"/>
    </row>
    <row r="1022" ht="15.75" spans="5:11">
      <c r="E1022"/>
      <c r="F1022" s="42" t="s">
        <v>272</v>
      </c>
      <c r="K1022"/>
    </row>
    <row r="1023" ht="15.75" spans="5:11">
      <c r="E1023"/>
      <c r="F1023" s="43" t="s">
        <v>162</v>
      </c>
      <c r="G1023" s="44" t="s">
        <v>163</v>
      </c>
      <c r="H1023" s="45" t="s">
        <v>164</v>
      </c>
      <c r="K1023"/>
    </row>
    <row r="1024" ht="15.75" hidden="1" spans="5:11">
      <c r="E1024"/>
      <c r="F1024" s="46" t="s">
        <v>337</v>
      </c>
      <c r="G1024" s="47">
        <v>107</v>
      </c>
      <c r="H1024" s="48">
        <v>79</v>
      </c>
      <c r="K1024"/>
    </row>
    <row r="1025" ht="15.75" hidden="1" spans="5:11">
      <c r="E1025"/>
      <c r="F1025" s="46" t="s">
        <v>338</v>
      </c>
      <c r="G1025" s="47">
        <v>107</v>
      </c>
      <c r="H1025" s="48">
        <v>79</v>
      </c>
      <c r="K1025"/>
    </row>
    <row r="1026" ht="15.75" hidden="1" spans="5:11">
      <c r="E1026"/>
      <c r="F1026" s="46" t="s">
        <v>339</v>
      </c>
      <c r="G1026" s="47">
        <v>107</v>
      </c>
      <c r="H1026" s="48">
        <v>79</v>
      </c>
      <c r="K1026"/>
    </row>
    <row r="1027" ht="15.75" hidden="1" spans="5:11">
      <c r="E1027"/>
      <c r="F1027" s="46" t="s">
        <v>340</v>
      </c>
      <c r="G1027" s="47">
        <v>107</v>
      </c>
      <c r="H1027" s="48">
        <v>79</v>
      </c>
      <c r="K1027"/>
    </row>
    <row r="1028" ht="15.75" hidden="1" spans="5:11">
      <c r="E1028"/>
      <c r="F1028" s="46" t="s">
        <v>341</v>
      </c>
      <c r="G1028" s="47">
        <v>107</v>
      </c>
      <c r="H1028" s="48">
        <v>79</v>
      </c>
      <c r="K1028"/>
    </row>
    <row r="1029" ht="15.75" spans="5:11">
      <c r="E1029"/>
      <c r="F1029" s="46" t="s">
        <v>342</v>
      </c>
      <c r="G1029" s="47">
        <v>87</v>
      </c>
      <c r="H1029" s="48">
        <v>74</v>
      </c>
      <c r="I1029">
        <v>360.36</v>
      </c>
      <c r="J1029" s="53">
        <f>G1029*I1029/1000</f>
        <v>31.35132</v>
      </c>
      <c r="K1029"/>
    </row>
    <row r="1030" ht="15.75" spans="5:11">
      <c r="E1030"/>
      <c r="F1030" s="46" t="s">
        <v>343</v>
      </c>
      <c r="G1030" s="47">
        <v>87</v>
      </c>
      <c r="H1030" s="48">
        <v>74</v>
      </c>
      <c r="K1030"/>
    </row>
    <row r="1031" ht="15.75" spans="5:11">
      <c r="E1031"/>
      <c r="F1031" s="46" t="s">
        <v>249</v>
      </c>
      <c r="G1031" s="47">
        <v>5</v>
      </c>
      <c r="H1031" s="48">
        <v>5</v>
      </c>
      <c r="I1031">
        <v>137</v>
      </c>
      <c r="J1031" s="53">
        <f>G1031*I1031/1000</f>
        <v>0.685</v>
      </c>
      <c r="K1031"/>
    </row>
    <row r="1032" ht="15.75" spans="5:11">
      <c r="E1032"/>
      <c r="F1032" s="46" t="s">
        <v>259</v>
      </c>
      <c r="G1032" s="47">
        <v>12</v>
      </c>
      <c r="H1032" s="48">
        <v>10</v>
      </c>
      <c r="I1032">
        <v>21</v>
      </c>
      <c r="J1032" s="53">
        <f>G1032*I1032/1000</f>
        <v>0.252</v>
      </c>
      <c r="K1032"/>
    </row>
    <row r="1033" ht="15.75" spans="5:10">
      <c r="E1033"/>
      <c r="F1033" s="46" t="s">
        <v>291</v>
      </c>
      <c r="G1033" s="47">
        <v>8</v>
      </c>
      <c r="H1033" s="48">
        <v>8</v>
      </c>
      <c r="I1033">
        <v>234</v>
      </c>
      <c r="J1033" s="53">
        <f>G1033*I1033/1000</f>
        <v>1.872</v>
      </c>
    </row>
    <row r="1034" ht="15.75" spans="5:10">
      <c r="E1034"/>
      <c r="F1034" s="46" t="s">
        <v>196</v>
      </c>
      <c r="G1034" s="47">
        <v>2</v>
      </c>
      <c r="H1034" s="48">
        <v>2</v>
      </c>
      <c r="I1034">
        <v>37</v>
      </c>
      <c r="J1034" s="53">
        <f>G1034*I1034/1000</f>
        <v>0.074</v>
      </c>
    </row>
    <row r="1035" ht="15.75" spans="5:10">
      <c r="E1035"/>
      <c r="F1035" s="72" t="s">
        <v>344</v>
      </c>
      <c r="G1035" s="49" t="s">
        <v>172</v>
      </c>
      <c r="H1035" s="73">
        <v>50</v>
      </c>
      <c r="J1035" s="53"/>
    </row>
    <row r="1036" ht="15.75" spans="5:8">
      <c r="E1036"/>
      <c r="F1036" s="72" t="s">
        <v>345</v>
      </c>
      <c r="G1036" s="49" t="s">
        <v>172</v>
      </c>
      <c r="H1036" s="73">
        <v>50</v>
      </c>
    </row>
    <row r="1038" ht="21.75" spans="6:11">
      <c r="F1038" s="287" t="s">
        <v>514</v>
      </c>
      <c r="K1038" s="175">
        <f>J1042+J1043+J1044</f>
        <v>3.845</v>
      </c>
    </row>
    <row r="1039" ht="25.15" customHeight="1" spans="6:11">
      <c r="F1039" s="147" t="s">
        <v>286</v>
      </c>
      <c r="G1039" s="148" t="s">
        <v>284</v>
      </c>
      <c r="H1039" s="149"/>
      <c r="K1039" s="253"/>
    </row>
    <row r="1040" ht="15.75" spans="6:11">
      <c r="F1040" s="150"/>
      <c r="G1040" s="151" t="s">
        <v>515</v>
      </c>
      <c r="H1040" s="152"/>
      <c r="K1040" s="253"/>
    </row>
    <row r="1041" ht="15.75" spans="6:11">
      <c r="F1041" s="153"/>
      <c r="G1041" s="152" t="s">
        <v>516</v>
      </c>
      <c r="H1041" s="152" t="s">
        <v>517</v>
      </c>
      <c r="K1041" s="253"/>
    </row>
    <row r="1042" ht="15.75" spans="6:11">
      <c r="F1042" s="154" t="s">
        <v>301</v>
      </c>
      <c r="G1042" s="152">
        <v>25</v>
      </c>
      <c r="H1042" s="152">
        <v>30.5</v>
      </c>
      <c r="I1042">
        <v>110</v>
      </c>
      <c r="J1042" s="53">
        <f>G1042*I1042/1000</f>
        <v>2.75</v>
      </c>
      <c r="K1042" s="253"/>
    </row>
    <row r="1043" ht="15.75" spans="6:11">
      <c r="F1043" s="154" t="s">
        <v>180</v>
      </c>
      <c r="G1043" s="152">
        <v>190</v>
      </c>
      <c r="H1043" s="152">
        <v>190</v>
      </c>
      <c r="I1043">
        <v>0</v>
      </c>
      <c r="J1043" s="53">
        <f>G1043*I1043/1000</f>
        <v>0</v>
      </c>
      <c r="K1043" s="253"/>
    </row>
    <row r="1044" ht="15.75" spans="6:11">
      <c r="F1044" s="154" t="s">
        <v>183</v>
      </c>
      <c r="G1044" s="152">
        <v>15</v>
      </c>
      <c r="H1044" s="152">
        <v>15</v>
      </c>
      <c r="I1044">
        <v>73</v>
      </c>
      <c r="J1044" s="53">
        <f>G1044*I1044/1000</f>
        <v>1.095</v>
      </c>
      <c r="K1044" s="253"/>
    </row>
    <row r="1045" ht="15.75" spans="6:11">
      <c r="F1045" s="155" t="s">
        <v>518</v>
      </c>
      <c r="G1045" s="152" t="s">
        <v>172</v>
      </c>
      <c r="H1045" s="152" t="s">
        <v>172</v>
      </c>
      <c r="K1045" s="253"/>
    </row>
    <row r="1046" spans="7:11">
      <c r="G1046" s="52"/>
      <c r="H1046" s="52"/>
      <c r="K1046" s="263"/>
    </row>
    <row r="1048" ht="21" spans="6:11">
      <c r="F1048" s="224" t="s">
        <v>519</v>
      </c>
      <c r="K1048" s="236"/>
    </row>
    <row r="1049" ht="15.75" spans="5:11">
      <c r="E1049"/>
      <c r="F1049" s="4" t="s">
        <v>32</v>
      </c>
      <c r="G1049" s="244">
        <v>60</v>
      </c>
      <c r="I1049">
        <v>32.63</v>
      </c>
      <c r="K1049" s="237">
        <f>G1049*I1049/1000</f>
        <v>1.9578</v>
      </c>
    </row>
    <row r="1050" ht="16.5" spans="5:11">
      <c r="E1050"/>
      <c r="G1050" s="244"/>
      <c r="K1050" s="294"/>
    </row>
    <row r="1051" ht="21.75" spans="5:11">
      <c r="E1051" s="220" t="s">
        <v>467</v>
      </c>
      <c r="F1051" s="224" t="s">
        <v>466</v>
      </c>
      <c r="G1051" s="244"/>
      <c r="K1051" s="294"/>
    </row>
    <row r="1052" spans="6:11">
      <c r="F1052" s="4" t="s">
        <v>417</v>
      </c>
      <c r="G1052">
        <v>207</v>
      </c>
      <c r="H1052">
        <v>200</v>
      </c>
      <c r="I1052">
        <v>59.4</v>
      </c>
      <c r="K1052" s="266">
        <f>G1052*I1052/1000</f>
        <v>12.2958</v>
      </c>
    </row>
    <row r="1053" spans="5:11">
      <c r="E1053"/>
      <c r="K1053" s="267"/>
    </row>
    <row r="1054" spans="5:11">
      <c r="E1054"/>
      <c r="F1054" s="4" t="s">
        <v>442</v>
      </c>
      <c r="G1054">
        <v>100</v>
      </c>
      <c r="I1054">
        <v>12.76</v>
      </c>
      <c r="K1054" s="268">
        <v>12.76</v>
      </c>
    </row>
    <row r="1055" ht="11.45" customHeight="1" spans="11:11">
      <c r="K1055" s="236"/>
    </row>
    <row r="1056" ht="15.75" spans="6:11">
      <c r="F1056" s="309"/>
      <c r="G1056" s="179"/>
      <c r="H1056" s="179"/>
      <c r="I1056" s="64"/>
      <c r="J1056" s="68"/>
      <c r="K1056" s="177"/>
    </row>
    <row r="1057" s="3" customFormat="1" ht="21.75" spans="5:11">
      <c r="E1057" s="159"/>
      <c r="F1057" s="301" t="s">
        <v>241</v>
      </c>
      <c r="G1057" s="302"/>
      <c r="H1057" s="302"/>
      <c r="I1057" s="302"/>
      <c r="J1057" s="302"/>
      <c r="K1057" s="298">
        <f>K1066+K1077+K1094+K1103+K1112+K1126+K1134+K1159+K1163+K1166+K1177</f>
        <v>130.020765</v>
      </c>
    </row>
    <row r="1059" ht="21" spans="6:11">
      <c r="F1059" s="310" t="s">
        <v>528</v>
      </c>
      <c r="G1059" s="161"/>
      <c r="H1059" s="161"/>
      <c r="I1059" s="62"/>
      <c r="J1059" s="32"/>
      <c r="K1059" s="182"/>
    </row>
    <row r="1060" spans="6:11">
      <c r="F1060" s="162" t="s">
        <v>220</v>
      </c>
      <c r="G1060" s="161"/>
      <c r="H1060" s="161"/>
      <c r="I1060" s="62"/>
      <c r="J1060" s="22"/>
      <c r="K1060" s="177"/>
    </row>
    <row r="1061" hidden="1" spans="6:11">
      <c r="F1061" s="162" t="s">
        <v>191</v>
      </c>
      <c r="G1061" s="161"/>
      <c r="H1061" s="161"/>
      <c r="I1061" s="62"/>
      <c r="J1061" s="22"/>
      <c r="K1061" s="177"/>
    </row>
    <row r="1062" hidden="1" spans="6:11">
      <c r="F1062" s="37"/>
      <c r="G1062" s="161"/>
      <c r="H1062" s="161"/>
      <c r="I1062" s="62"/>
      <c r="J1062" s="22"/>
      <c r="K1062" s="177"/>
    </row>
    <row r="1063" hidden="1" spans="6:11">
      <c r="F1063" s="163" t="s">
        <v>192</v>
      </c>
      <c r="G1063" s="161"/>
      <c r="H1063" s="161"/>
      <c r="I1063" s="62"/>
      <c r="J1063" s="22"/>
      <c r="K1063" s="177"/>
    </row>
    <row r="1064" hidden="1" spans="5:11">
      <c r="E1064"/>
      <c r="F1064" s="181"/>
      <c r="G1064" s="161"/>
      <c r="H1064" s="161"/>
      <c r="I1064" s="62"/>
      <c r="J1064" s="22"/>
      <c r="K1064" s="177"/>
    </row>
    <row r="1065" hidden="1" spans="5:11">
      <c r="E1065"/>
      <c r="F1065" s="183" t="s">
        <v>224</v>
      </c>
      <c r="G1065" s="161"/>
      <c r="H1065" s="161"/>
      <c r="I1065" s="62"/>
      <c r="J1065" s="22"/>
      <c r="K1065" s="177"/>
    </row>
    <row r="1066" ht="16.5" spans="5:11">
      <c r="E1066"/>
      <c r="F1066" s="164" t="s">
        <v>161</v>
      </c>
      <c r="G1066" s="161"/>
      <c r="H1066" s="161"/>
      <c r="I1066" s="62"/>
      <c r="J1066" s="22"/>
      <c r="K1066" s="176">
        <f>J1068+J1069+J1071+J1072+J1074</f>
        <v>12.85787</v>
      </c>
    </row>
    <row r="1067" ht="15.75" spans="5:11">
      <c r="E1067"/>
      <c r="F1067" s="165" t="s">
        <v>162</v>
      </c>
      <c r="G1067" s="166" t="s">
        <v>163</v>
      </c>
      <c r="H1067" s="167" t="s">
        <v>164</v>
      </c>
      <c r="I1067" s="62"/>
      <c r="J1067" s="22"/>
      <c r="K1067" s="178"/>
    </row>
    <row r="1068" ht="15.75" spans="5:11">
      <c r="E1068"/>
      <c r="F1068" s="168" t="s">
        <v>225</v>
      </c>
      <c r="G1068" s="169">
        <v>43.4</v>
      </c>
      <c r="H1068" s="170">
        <v>43.4</v>
      </c>
      <c r="I1068" s="62">
        <v>84</v>
      </c>
      <c r="J1068" s="67">
        <f>G1068*I1068/1000</f>
        <v>3.6456</v>
      </c>
      <c r="K1068" s="178"/>
    </row>
    <row r="1069" ht="15.75" spans="5:11">
      <c r="E1069"/>
      <c r="F1069" s="168" t="s">
        <v>169</v>
      </c>
      <c r="G1069" s="169">
        <v>96.22</v>
      </c>
      <c r="H1069" s="170">
        <v>96.22</v>
      </c>
      <c r="I1069" s="62">
        <v>57.5</v>
      </c>
      <c r="J1069" s="67">
        <f>G1069*I1069/1000</f>
        <v>5.53265</v>
      </c>
      <c r="K1069" s="178"/>
    </row>
    <row r="1070" ht="15.75" spans="5:11">
      <c r="E1070"/>
      <c r="F1070" s="168" t="s">
        <v>180</v>
      </c>
      <c r="G1070" s="169">
        <v>63.78</v>
      </c>
      <c r="H1070" s="170">
        <v>63.78</v>
      </c>
      <c r="I1070" s="62">
        <v>0</v>
      </c>
      <c r="J1070" s="67">
        <f>G1070*I1070/1000</f>
        <v>0</v>
      </c>
      <c r="K1070" s="178"/>
    </row>
    <row r="1071" ht="15.75" spans="5:11">
      <c r="E1071"/>
      <c r="F1071" s="168" t="s">
        <v>183</v>
      </c>
      <c r="G1071" s="169">
        <v>5.18</v>
      </c>
      <c r="H1071" s="170">
        <v>5.18</v>
      </c>
      <c r="I1071" s="104">
        <v>73</v>
      </c>
      <c r="J1071" s="67">
        <f>G1071*I1071/1000</f>
        <v>0.37814</v>
      </c>
      <c r="K1071" s="178"/>
    </row>
    <row r="1072" ht="15.75" spans="5:11">
      <c r="E1072"/>
      <c r="F1072" s="168" t="s">
        <v>212</v>
      </c>
      <c r="G1072" s="169">
        <v>0.44</v>
      </c>
      <c r="H1072" s="170">
        <v>0.44</v>
      </c>
      <c r="I1072" s="62">
        <v>17</v>
      </c>
      <c r="J1072" s="67">
        <f>G1072*I1072/1000</f>
        <v>0.00748</v>
      </c>
      <c r="K1072" s="178"/>
    </row>
    <row r="1073" ht="15.75" spans="5:11">
      <c r="E1073"/>
      <c r="F1073" s="171" t="s">
        <v>226</v>
      </c>
      <c r="G1073" s="172" t="s">
        <v>172</v>
      </c>
      <c r="H1073" s="173">
        <v>194.6</v>
      </c>
      <c r="I1073" s="62"/>
      <c r="J1073" s="197"/>
      <c r="K1073" s="178"/>
    </row>
    <row r="1074" ht="15.75" spans="5:11">
      <c r="E1074"/>
      <c r="F1074" s="168" t="s">
        <v>173</v>
      </c>
      <c r="G1074" s="169">
        <v>5.4</v>
      </c>
      <c r="H1074" s="170">
        <v>5.4</v>
      </c>
      <c r="I1074" s="104">
        <v>610</v>
      </c>
      <c r="J1074" s="67">
        <f>G1074*I1074/1000</f>
        <v>3.294</v>
      </c>
      <c r="K1074" s="178"/>
    </row>
    <row r="1075" spans="5:11">
      <c r="E1075"/>
      <c r="F1075" s="91"/>
      <c r="G1075" s="22"/>
      <c r="H1075" s="22"/>
      <c r="I1075" s="62"/>
      <c r="J1075" s="22"/>
      <c r="K1075" s="178"/>
    </row>
    <row r="1076" spans="5:11">
      <c r="E1076"/>
      <c r="F1076" s="20"/>
      <c r="K1076" s="198"/>
    </row>
    <row r="1077" ht="21" spans="6:11">
      <c r="F1077" s="222" t="s">
        <v>453</v>
      </c>
      <c r="G1077" s="22"/>
      <c r="H1077" s="22"/>
      <c r="I1077" s="64"/>
      <c r="J1077" s="65"/>
      <c r="K1077" s="233">
        <f>J1084</f>
        <v>6.209</v>
      </c>
    </row>
    <row r="1078" ht="15.75" spans="5:11">
      <c r="E1078"/>
      <c r="F1078" s="23" t="s">
        <v>176</v>
      </c>
      <c r="G1078" s="23"/>
      <c r="H1078" s="23"/>
      <c r="I1078" s="23"/>
      <c r="J1078" s="23"/>
      <c r="K1078" s="235"/>
    </row>
    <row r="1079" ht="16.5" spans="5:11">
      <c r="E1079"/>
      <c r="F1079" s="24" t="s">
        <v>161</v>
      </c>
      <c r="G1079" s="22"/>
      <c r="H1079" s="22"/>
      <c r="I1079" s="64"/>
      <c r="J1079" s="65"/>
      <c r="K1079" s="234"/>
    </row>
    <row r="1080" ht="16.5" spans="5:11">
      <c r="E1080"/>
      <c r="F1080" s="25" t="s">
        <v>162</v>
      </c>
      <c r="G1080" s="26" t="s">
        <v>163</v>
      </c>
      <c r="H1080" s="27" t="s">
        <v>164</v>
      </c>
      <c r="I1080" s="64"/>
      <c r="J1080" s="65"/>
      <c r="K1080" s="234"/>
    </row>
    <row r="1081" ht="16.5" spans="5:11">
      <c r="E1081"/>
      <c r="F1081" s="28" t="s">
        <v>178</v>
      </c>
      <c r="G1081" s="29">
        <v>1</v>
      </c>
      <c r="H1081" s="30">
        <v>1</v>
      </c>
      <c r="I1081" s="64" t="s">
        <v>454</v>
      </c>
      <c r="J1081" s="66">
        <f>G1081*I1081/1000</f>
        <v>0.65</v>
      </c>
      <c r="K1081" s="234"/>
    </row>
    <row r="1082" ht="16.5" spans="5:11">
      <c r="E1082"/>
      <c r="F1082" s="28" t="s">
        <v>180</v>
      </c>
      <c r="G1082" s="29">
        <v>54</v>
      </c>
      <c r="H1082" s="30">
        <v>54</v>
      </c>
      <c r="I1082" s="64"/>
      <c r="J1082" s="65"/>
      <c r="K1082" s="234"/>
    </row>
    <row r="1083" ht="15.75" spans="5:11">
      <c r="E1083"/>
      <c r="F1083" s="31"/>
      <c r="G1083" s="32"/>
      <c r="H1083" s="32"/>
      <c r="I1083" s="64"/>
      <c r="J1083" s="65"/>
      <c r="K1083" s="234"/>
    </row>
    <row r="1084" ht="21" spans="5:11">
      <c r="E1084"/>
      <c r="F1084" s="222" t="s">
        <v>455</v>
      </c>
      <c r="G1084" s="22"/>
      <c r="H1084" s="22"/>
      <c r="I1084" s="64"/>
      <c r="J1084" s="67">
        <f>J1088+J1089+J1090</f>
        <v>6.209</v>
      </c>
      <c r="K1084" s="234"/>
    </row>
    <row r="1085" ht="15.75" spans="5:11">
      <c r="E1085"/>
      <c r="F1085" s="23" t="s">
        <v>176</v>
      </c>
      <c r="G1085" s="23"/>
      <c r="H1085" s="23"/>
      <c r="I1085" s="23"/>
      <c r="J1085" s="23"/>
      <c r="K1085" s="234"/>
    </row>
    <row r="1086" ht="16.5" spans="5:11">
      <c r="E1086"/>
      <c r="F1086" s="24" t="s">
        <v>161</v>
      </c>
      <c r="G1086" s="22"/>
      <c r="H1086" s="22"/>
      <c r="I1086" s="64"/>
      <c r="J1086" s="65"/>
      <c r="K1086" s="234"/>
    </row>
    <row r="1087" ht="16.5" spans="5:11">
      <c r="E1087"/>
      <c r="F1087" s="25" t="s">
        <v>162</v>
      </c>
      <c r="G1087" s="26" t="s">
        <v>163</v>
      </c>
      <c r="H1087" s="27" t="s">
        <v>164</v>
      </c>
      <c r="I1087" s="64"/>
      <c r="J1087" s="65"/>
      <c r="K1087" s="234"/>
    </row>
    <row r="1088" ht="16.5" spans="5:11">
      <c r="E1088"/>
      <c r="F1088" s="28" t="s">
        <v>456</v>
      </c>
      <c r="G1088" s="34" t="s">
        <v>172</v>
      </c>
      <c r="H1088" s="30">
        <v>50</v>
      </c>
      <c r="I1088" s="64"/>
      <c r="J1088" s="68">
        <f>J1081</f>
        <v>0.65</v>
      </c>
      <c r="K1088" s="234"/>
    </row>
    <row r="1089" ht="16.5" spans="5:11">
      <c r="E1089"/>
      <c r="F1089" s="28" t="s">
        <v>183</v>
      </c>
      <c r="G1089" s="29">
        <v>15</v>
      </c>
      <c r="H1089" s="30">
        <v>15</v>
      </c>
      <c r="I1089" s="64" t="s">
        <v>457</v>
      </c>
      <c r="J1089" s="68">
        <f>G1089*I1089/1000</f>
        <v>1.095</v>
      </c>
      <c r="K1089" s="234"/>
    </row>
    <row r="1090" ht="16.5" spans="5:11">
      <c r="E1090"/>
      <c r="F1090" s="28" t="s">
        <v>185</v>
      </c>
      <c r="G1090" s="29">
        <v>8</v>
      </c>
      <c r="H1090" s="30">
        <v>7</v>
      </c>
      <c r="I1090" s="64" t="s">
        <v>458</v>
      </c>
      <c r="J1090" s="68">
        <f>G1090*I1090/1000</f>
        <v>4.464</v>
      </c>
      <c r="K1090" s="234"/>
    </row>
    <row r="1091" ht="16.5" spans="5:11">
      <c r="E1091"/>
      <c r="F1091" s="28" t="s">
        <v>180</v>
      </c>
      <c r="G1091" s="29">
        <v>150</v>
      </c>
      <c r="H1091" s="30">
        <v>150</v>
      </c>
      <c r="I1091" s="64"/>
      <c r="J1091" s="65"/>
      <c r="K1091" s="234"/>
    </row>
    <row r="1092" spans="5:11">
      <c r="E1092"/>
      <c r="F1092" s="20"/>
      <c r="K1092" s="198"/>
    </row>
    <row r="1093" spans="5:11">
      <c r="E1093"/>
      <c r="F1093" s="20"/>
      <c r="K1093" s="198"/>
    </row>
    <row r="1094" ht="21" spans="5:11">
      <c r="E1094"/>
      <c r="F1094" s="289" t="s">
        <v>520</v>
      </c>
      <c r="G1094" s="97"/>
      <c r="H1094" s="97"/>
      <c r="I1094" s="106"/>
      <c r="J1094" s="65"/>
      <c r="K1094" s="176">
        <f>J1095+J1096+J1097</f>
        <v>9.858125</v>
      </c>
    </row>
    <row r="1095" spans="5:11">
      <c r="E1095"/>
      <c r="F1095" s="96" t="s">
        <v>521</v>
      </c>
      <c r="G1095" s="36">
        <v>37.5</v>
      </c>
      <c r="H1095" s="97">
        <v>37.5</v>
      </c>
      <c r="I1095" s="106"/>
      <c r="J1095" s="67">
        <f>G1095*I1095/1000</f>
        <v>0</v>
      </c>
      <c r="K1095" s="178"/>
    </row>
    <row r="1096" spans="5:11">
      <c r="E1096"/>
      <c r="F1096" s="96" t="s">
        <v>522</v>
      </c>
      <c r="G1096" s="36">
        <v>37.5</v>
      </c>
      <c r="H1096" s="97">
        <v>37.5</v>
      </c>
      <c r="I1096" s="106" t="s">
        <v>477</v>
      </c>
      <c r="J1096" s="67">
        <f>G1096*I1096/1000</f>
        <v>2.233125</v>
      </c>
      <c r="K1096" s="178"/>
    </row>
    <row r="1097" spans="5:11">
      <c r="E1097"/>
      <c r="F1097" s="96" t="s">
        <v>214</v>
      </c>
      <c r="G1097" s="65">
        <v>12.5</v>
      </c>
      <c r="H1097" s="97">
        <v>12.5</v>
      </c>
      <c r="I1097" s="106" t="s">
        <v>523</v>
      </c>
      <c r="J1097" s="67">
        <f>G1097*I1097/1000</f>
        <v>7.625</v>
      </c>
      <c r="K1097" s="178"/>
    </row>
    <row r="1098" spans="5:11">
      <c r="E1098"/>
      <c r="F1098" s="96"/>
      <c r="G1098" s="65"/>
      <c r="H1098" s="97"/>
      <c r="I1098" s="106"/>
      <c r="J1098" s="67"/>
      <c r="K1098" s="178"/>
    </row>
    <row r="1099" ht="21" hidden="1" spans="6:11">
      <c r="F1099" s="224" t="s">
        <v>478</v>
      </c>
      <c r="J1099" s="68"/>
      <c r="K1099" s="253"/>
    </row>
    <row r="1100" hidden="1" spans="6:11">
      <c r="F1100" s="20" t="s">
        <v>479</v>
      </c>
      <c r="H1100">
        <v>100</v>
      </c>
      <c r="I1100">
        <v>320</v>
      </c>
      <c r="J1100" s="68">
        <f t="shared" ref="J1100" si="36">G1100*I1100/1000</f>
        <v>0</v>
      </c>
      <c r="K1100" s="175">
        <f>G1100*I1100/1000</f>
        <v>0</v>
      </c>
    </row>
    <row r="1101" spans="6:11">
      <c r="F1101" s="20"/>
      <c r="J1101" s="311"/>
      <c r="K1101" s="263"/>
    </row>
    <row r="1102" ht="15.75" spans="6:11">
      <c r="F1102" s="20"/>
      <c r="J1102" s="311"/>
      <c r="K1102" s="263"/>
    </row>
    <row r="1103" ht="21.75" spans="5:11">
      <c r="E1103" s="220" t="s">
        <v>462</v>
      </c>
      <c r="F1103" s="225" t="s">
        <v>463</v>
      </c>
      <c r="K1103" s="175">
        <f>J1105+J1106+J1108+J1109</f>
        <v>9.849</v>
      </c>
    </row>
    <row r="1104" ht="15.75" spans="5:8">
      <c r="E1104"/>
      <c r="F1104" s="77" t="s">
        <v>162</v>
      </c>
      <c r="G1104" s="12" t="s">
        <v>163</v>
      </c>
      <c r="H1104" s="13" t="s">
        <v>164</v>
      </c>
    </row>
    <row r="1105" ht="15.75" customHeight="1" spans="5:10">
      <c r="E1105"/>
      <c r="F1105" s="46" t="s">
        <v>245</v>
      </c>
      <c r="G1105" s="15">
        <v>57</v>
      </c>
      <c r="H1105" s="16">
        <v>48</v>
      </c>
      <c r="I1105">
        <v>90</v>
      </c>
      <c r="J1105" s="53">
        <f>G1105*I1105/1000</f>
        <v>5.13</v>
      </c>
    </row>
    <row r="1106" ht="15.75" spans="5:10">
      <c r="E1106"/>
      <c r="F1106" s="46" t="s">
        <v>246</v>
      </c>
      <c r="G1106" s="15">
        <v>44</v>
      </c>
      <c r="H1106" s="16">
        <v>35</v>
      </c>
      <c r="I1106">
        <v>85</v>
      </c>
      <c r="J1106" s="53">
        <f t="shared" ref="J1106" si="37">G1106*I1106/1000</f>
        <v>3.74</v>
      </c>
    </row>
    <row r="1107" ht="15.75" spans="5:10">
      <c r="E1107"/>
      <c r="F1107" s="46" t="s">
        <v>247</v>
      </c>
      <c r="G1107" s="15">
        <v>15</v>
      </c>
      <c r="H1107" s="16">
        <v>12</v>
      </c>
      <c r="J1107" s="53"/>
    </row>
    <row r="1108" ht="15.75" spans="5:10">
      <c r="E1108"/>
      <c r="F1108" s="46" t="s">
        <v>248</v>
      </c>
      <c r="G1108" s="15">
        <v>14</v>
      </c>
      <c r="H1108" s="16">
        <v>12</v>
      </c>
      <c r="I1108">
        <v>21</v>
      </c>
      <c r="J1108" s="53">
        <f t="shared" ref="J1108:J1109" si="38">G1108*I1108/1000</f>
        <v>0.294</v>
      </c>
    </row>
    <row r="1109" ht="15.75" spans="5:10">
      <c r="E1109"/>
      <c r="F1109" s="46" t="s">
        <v>249</v>
      </c>
      <c r="G1109" s="15">
        <v>5</v>
      </c>
      <c r="H1109" s="16">
        <v>5</v>
      </c>
      <c r="I1109">
        <v>137</v>
      </c>
      <c r="J1109" s="53">
        <f t="shared" si="38"/>
        <v>0.685</v>
      </c>
    </row>
    <row r="1110" spans="5:11">
      <c r="E1110"/>
      <c r="K1110" s="198"/>
    </row>
    <row r="1112" ht="21.75" spans="5:11">
      <c r="E1112"/>
      <c r="F1112" s="225" t="s">
        <v>356</v>
      </c>
      <c r="K1112" s="296">
        <f>J1114+J1115+J1117+J1118+J1119+J1120+J1121+J1122</f>
        <v>6.69425</v>
      </c>
    </row>
    <row r="1113" ht="15.75" spans="5:11">
      <c r="E1113"/>
      <c r="F1113" s="43" t="s">
        <v>162</v>
      </c>
      <c r="G1113" s="44" t="s">
        <v>163</v>
      </c>
      <c r="H1113" s="45" t="s">
        <v>164</v>
      </c>
      <c r="K1113" s="198"/>
    </row>
    <row r="1114" ht="15.75" spans="5:11">
      <c r="E1114"/>
      <c r="F1114" s="46" t="s">
        <v>357</v>
      </c>
      <c r="G1114" s="47">
        <v>50</v>
      </c>
      <c r="H1114" s="48">
        <v>40</v>
      </c>
      <c r="I1114">
        <v>30</v>
      </c>
      <c r="J1114" s="53">
        <f>G1114*I1114/1000</f>
        <v>1.5</v>
      </c>
      <c r="K1114" s="198"/>
    </row>
    <row r="1115" ht="15.75" spans="5:11">
      <c r="E1115"/>
      <c r="F1115" s="46" t="s">
        <v>290</v>
      </c>
      <c r="G1115" s="47">
        <v>25</v>
      </c>
      <c r="H1115" s="48">
        <v>20</v>
      </c>
      <c r="I1115">
        <v>45</v>
      </c>
      <c r="J1115" s="53">
        <f t="shared" ref="J1115:J1122" si="39">G1115*I1115/1000</f>
        <v>1.125</v>
      </c>
      <c r="K1115" s="198"/>
    </row>
    <row r="1116" ht="15.75" hidden="1" spans="5:11">
      <c r="E1116"/>
      <c r="F1116" s="46" t="s">
        <v>358</v>
      </c>
      <c r="G1116" s="47">
        <v>21.5</v>
      </c>
      <c r="H1116" s="48">
        <v>15</v>
      </c>
      <c r="J1116">
        <f t="shared" si="39"/>
        <v>0</v>
      </c>
      <c r="K1116" s="198"/>
    </row>
    <row r="1117" ht="15.75" spans="5:11">
      <c r="E1117"/>
      <c r="F1117" s="46" t="s">
        <v>252</v>
      </c>
      <c r="G1117" s="47">
        <v>26.75</v>
      </c>
      <c r="H1117" s="48">
        <v>20</v>
      </c>
      <c r="I1117">
        <v>27</v>
      </c>
      <c r="J1117" s="53">
        <f t="shared" si="39"/>
        <v>0.72225</v>
      </c>
      <c r="K1117" s="198"/>
    </row>
    <row r="1118" ht="15.75" spans="5:11">
      <c r="E1118"/>
      <c r="F1118" s="46" t="s">
        <v>258</v>
      </c>
      <c r="G1118" s="47">
        <v>15.75</v>
      </c>
      <c r="H1118" s="48">
        <v>12.5</v>
      </c>
      <c r="I1118">
        <v>30</v>
      </c>
      <c r="J1118" s="53">
        <f t="shared" si="39"/>
        <v>0.4725</v>
      </c>
      <c r="K1118" s="198"/>
    </row>
    <row r="1119" ht="15.75" spans="5:11">
      <c r="E1119"/>
      <c r="F1119" s="46" t="s">
        <v>259</v>
      </c>
      <c r="G1119" s="47">
        <v>12</v>
      </c>
      <c r="H1119" s="48">
        <v>10</v>
      </c>
      <c r="I1119">
        <v>21</v>
      </c>
      <c r="J1119" s="53">
        <f t="shared" si="39"/>
        <v>0.252</v>
      </c>
      <c r="K1119" s="198"/>
    </row>
    <row r="1120" ht="15.75" spans="5:11">
      <c r="E1120"/>
      <c r="F1120" s="46" t="s">
        <v>249</v>
      </c>
      <c r="G1120" s="47">
        <v>5</v>
      </c>
      <c r="H1120" s="48">
        <v>5</v>
      </c>
      <c r="I1120">
        <v>137</v>
      </c>
      <c r="J1120" s="53">
        <f t="shared" si="39"/>
        <v>0.685</v>
      </c>
      <c r="K1120" s="198"/>
    </row>
    <row r="1121" ht="15.75" spans="5:11">
      <c r="E1121"/>
      <c r="F1121" s="46" t="s">
        <v>183</v>
      </c>
      <c r="G1121" s="47">
        <v>2.5</v>
      </c>
      <c r="H1121" s="48">
        <v>2.5</v>
      </c>
      <c r="I1121">
        <v>73</v>
      </c>
      <c r="J1121" s="53">
        <f t="shared" si="39"/>
        <v>0.1825</v>
      </c>
      <c r="K1121" s="198"/>
    </row>
    <row r="1122" ht="15.75" spans="5:11">
      <c r="E1122"/>
      <c r="F1122" s="46" t="s">
        <v>291</v>
      </c>
      <c r="G1122" s="47">
        <v>7.5</v>
      </c>
      <c r="H1122" s="48">
        <v>7.5</v>
      </c>
      <c r="I1122">
        <v>234</v>
      </c>
      <c r="J1122" s="53">
        <f t="shared" si="39"/>
        <v>1.755</v>
      </c>
      <c r="K1122" s="198"/>
    </row>
    <row r="1123" ht="15.75" spans="5:11">
      <c r="E1123"/>
      <c r="F1123" s="46" t="s">
        <v>180</v>
      </c>
      <c r="G1123" s="47">
        <v>200</v>
      </c>
      <c r="H1123" s="48">
        <v>200</v>
      </c>
      <c r="K1123" s="198"/>
    </row>
    <row r="1124" ht="15.75" spans="5:11">
      <c r="E1124"/>
      <c r="F1124" s="46" t="s">
        <v>292</v>
      </c>
      <c r="G1124" s="47">
        <v>200</v>
      </c>
      <c r="H1124" s="48">
        <v>200</v>
      </c>
      <c r="K1124" s="198"/>
    </row>
    <row r="1126" ht="21" spans="5:11">
      <c r="E1126"/>
      <c r="F1126" s="225" t="s">
        <v>512</v>
      </c>
      <c r="K1126" s="175">
        <f>J1129+J1131+J1132</f>
        <v>9.5598</v>
      </c>
    </row>
    <row r="1127" ht="15.75" spans="5:6">
      <c r="E1127"/>
      <c r="F1127" s="42" t="s">
        <v>161</v>
      </c>
    </row>
    <row r="1128" ht="15.75" spans="5:8">
      <c r="E1128"/>
      <c r="F1128" s="43" t="s">
        <v>162</v>
      </c>
      <c r="G1128" s="44" t="s">
        <v>163</v>
      </c>
      <c r="H1128" s="45" t="s">
        <v>164</v>
      </c>
    </row>
    <row r="1129" ht="15.75" spans="5:10">
      <c r="E1129"/>
      <c r="F1129" s="46" t="s">
        <v>333</v>
      </c>
      <c r="G1129" s="47">
        <v>68</v>
      </c>
      <c r="H1129" s="48">
        <v>68</v>
      </c>
      <c r="I1129">
        <v>59</v>
      </c>
      <c r="J1129" s="53">
        <f>G1129*I1129/1000</f>
        <v>4.012</v>
      </c>
    </row>
    <row r="1130" ht="15.75" spans="5:10">
      <c r="E1130"/>
      <c r="F1130" s="46" t="s">
        <v>180</v>
      </c>
      <c r="G1130" s="47">
        <v>408</v>
      </c>
      <c r="H1130" s="48">
        <v>408</v>
      </c>
      <c r="J1130" s="53"/>
    </row>
    <row r="1131" ht="15.75" spans="5:10">
      <c r="E1131"/>
      <c r="F1131" s="46" t="s">
        <v>264</v>
      </c>
      <c r="G1131" s="47">
        <v>3.4</v>
      </c>
      <c r="H1131" s="48">
        <v>3.4</v>
      </c>
      <c r="I1131">
        <v>17</v>
      </c>
      <c r="J1131" s="53">
        <f>G1131*I1131/1000</f>
        <v>0.0578</v>
      </c>
    </row>
    <row r="1132" ht="15.75" spans="5:10">
      <c r="E1132"/>
      <c r="F1132" s="46" t="s">
        <v>173</v>
      </c>
      <c r="G1132" s="47">
        <v>9</v>
      </c>
      <c r="H1132" s="48">
        <v>9</v>
      </c>
      <c r="I1132">
        <v>610</v>
      </c>
      <c r="J1132" s="53">
        <f>G1132*I1132/1000</f>
        <v>5.49</v>
      </c>
    </row>
    <row r="1134" ht="21" spans="5:11">
      <c r="E1134"/>
      <c r="F1134" s="221" t="s">
        <v>402</v>
      </c>
      <c r="K1134" s="175">
        <f>J1145+J1150+J1151+J1153+J1155+J1156</f>
        <v>34.93492</v>
      </c>
    </row>
    <row r="1135" hidden="1" spans="5:6">
      <c r="E1135"/>
      <c r="F1135" s="134" t="s">
        <v>154</v>
      </c>
    </row>
    <row r="1136" hidden="1" spans="5:11">
      <c r="E1136"/>
      <c r="K1136"/>
    </row>
    <row r="1137" hidden="1" spans="5:11">
      <c r="E1137"/>
      <c r="F1137" s="71" t="s">
        <v>155</v>
      </c>
      <c r="K1137"/>
    </row>
    <row r="1138" hidden="1" spans="5:11">
      <c r="E1138"/>
      <c r="F1138" s="75" t="s">
        <v>156</v>
      </c>
      <c r="K1138"/>
    </row>
    <row r="1139" hidden="1" spans="5:11">
      <c r="E1139"/>
      <c r="F1139" s="75" t="s">
        <v>157</v>
      </c>
      <c r="K1139"/>
    </row>
    <row r="1140" hidden="1" spans="5:11">
      <c r="E1140"/>
      <c r="F1140" s="134" t="s">
        <v>403</v>
      </c>
      <c r="K1140"/>
    </row>
    <row r="1141" ht="15.75" spans="5:11">
      <c r="E1141"/>
      <c r="F1141" s="135" t="s">
        <v>272</v>
      </c>
      <c r="K1141"/>
    </row>
    <row r="1142" ht="15.75" spans="5:11">
      <c r="E1142"/>
      <c r="F1142" s="77" t="s">
        <v>162</v>
      </c>
      <c r="G1142" s="12" t="s">
        <v>163</v>
      </c>
      <c r="H1142" s="13" t="s">
        <v>164</v>
      </c>
      <c r="K1142"/>
    </row>
    <row r="1143" ht="15.75" spans="5:11">
      <c r="E1143"/>
      <c r="F1143" s="46" t="s">
        <v>538</v>
      </c>
      <c r="G1143" s="15"/>
      <c r="H1143" s="16"/>
      <c r="K1143"/>
    </row>
    <row r="1144" ht="15.75" spans="5:11">
      <c r="E1144"/>
      <c r="F1144" s="46" t="s">
        <v>373</v>
      </c>
      <c r="G1144" s="15">
        <v>158.75</v>
      </c>
      <c r="H1144" s="16">
        <v>73.75</v>
      </c>
      <c r="K1144"/>
    </row>
    <row r="1145" ht="15.75" spans="5:11">
      <c r="E1145"/>
      <c r="F1145" s="46" t="s">
        <v>404</v>
      </c>
      <c r="G1145" s="15">
        <v>126.25</v>
      </c>
      <c r="H1145" s="16">
        <v>73.75</v>
      </c>
      <c r="I1145">
        <v>235.17</v>
      </c>
      <c r="J1145" s="53">
        <f>G1145*I1145/1000</f>
        <v>29.6902125</v>
      </c>
      <c r="K1145"/>
    </row>
    <row r="1146" ht="15.75" hidden="1" spans="5:11">
      <c r="E1146"/>
      <c r="F1146" s="46" t="s">
        <v>374</v>
      </c>
      <c r="G1146" s="15">
        <v>106</v>
      </c>
      <c r="H1146" s="214">
        <v>73.8</v>
      </c>
      <c r="K1146"/>
    </row>
    <row r="1147" ht="15.75" hidden="1" spans="5:11">
      <c r="E1147"/>
      <c r="F1147" s="46" t="s">
        <v>405</v>
      </c>
      <c r="G1147" s="15">
        <v>105</v>
      </c>
      <c r="H1147" s="214">
        <v>73.8</v>
      </c>
      <c r="K1147"/>
    </row>
    <row r="1148" ht="15.75" hidden="1" spans="5:11">
      <c r="E1148"/>
      <c r="F1148" s="46" t="s">
        <v>375</v>
      </c>
      <c r="G1148" s="15">
        <v>75</v>
      </c>
      <c r="H1148" s="214">
        <v>73.8</v>
      </c>
      <c r="K1148"/>
    </row>
    <row r="1149" ht="15.75" spans="5:11">
      <c r="E1149"/>
      <c r="F1149" s="78" t="s">
        <v>406</v>
      </c>
      <c r="G1149" s="18" t="s">
        <v>172</v>
      </c>
      <c r="H1149" s="79" t="s">
        <v>172</v>
      </c>
      <c r="K1149"/>
    </row>
    <row r="1150" ht="15.75" spans="5:11">
      <c r="E1150"/>
      <c r="F1150" s="46" t="s">
        <v>277</v>
      </c>
      <c r="G1150" s="15">
        <v>18.75</v>
      </c>
      <c r="H1150" s="16">
        <v>18.75</v>
      </c>
      <c r="I1150">
        <v>50.09</v>
      </c>
      <c r="J1150" s="53">
        <f t="shared" ref="J1150:J1156" si="40">G1150*I1150/1000</f>
        <v>0.9391875</v>
      </c>
      <c r="K1150"/>
    </row>
    <row r="1151" ht="15.75" spans="5:11">
      <c r="E1151"/>
      <c r="F1151" s="46" t="s">
        <v>278</v>
      </c>
      <c r="G1151" s="15">
        <v>26.25</v>
      </c>
      <c r="H1151" s="16">
        <v>26.25</v>
      </c>
      <c r="J1151" s="53">
        <f t="shared" si="40"/>
        <v>0</v>
      </c>
      <c r="K1151"/>
    </row>
    <row r="1152" ht="15.75" spans="5:10">
      <c r="E1152"/>
      <c r="F1152" s="46" t="s">
        <v>170</v>
      </c>
      <c r="G1152" s="15">
        <v>26.25</v>
      </c>
      <c r="H1152" s="16">
        <v>26.25</v>
      </c>
      <c r="I1152">
        <v>0</v>
      </c>
      <c r="J1152" s="53">
        <f t="shared" si="40"/>
        <v>0</v>
      </c>
    </row>
    <row r="1153" ht="15.75" spans="5:10">
      <c r="E1153"/>
      <c r="F1153" s="46" t="s">
        <v>279</v>
      </c>
      <c r="G1153" s="15">
        <v>10</v>
      </c>
      <c r="H1153" s="16">
        <v>10</v>
      </c>
      <c r="I1153">
        <v>200</v>
      </c>
      <c r="J1153" s="53">
        <f t="shared" si="40"/>
        <v>2</v>
      </c>
    </row>
    <row r="1154" ht="15.75" spans="5:8">
      <c r="E1154"/>
      <c r="F1154" s="78" t="s">
        <v>280</v>
      </c>
      <c r="G1154" s="18" t="s">
        <v>172</v>
      </c>
      <c r="H1154" s="19">
        <v>125</v>
      </c>
    </row>
    <row r="1155" ht="15.75" spans="5:10">
      <c r="E1155"/>
      <c r="F1155" s="46" t="s">
        <v>173</v>
      </c>
      <c r="G1155" s="15">
        <v>3.75</v>
      </c>
      <c r="H1155" s="16">
        <v>3.75</v>
      </c>
      <c r="I1155">
        <v>610</v>
      </c>
      <c r="J1155" s="53">
        <f t="shared" si="40"/>
        <v>2.2875</v>
      </c>
    </row>
    <row r="1156" ht="15.75" spans="5:10">
      <c r="E1156"/>
      <c r="F1156" s="46" t="s">
        <v>264</v>
      </c>
      <c r="G1156" s="52">
        <v>1.06</v>
      </c>
      <c r="H1156" s="52">
        <v>1.06</v>
      </c>
      <c r="I1156">
        <v>17</v>
      </c>
      <c r="J1156" s="53">
        <f t="shared" si="40"/>
        <v>0.01802</v>
      </c>
    </row>
    <row r="1158" ht="21" spans="6:6">
      <c r="F1158" s="224" t="s">
        <v>527</v>
      </c>
    </row>
    <row r="1159" ht="22.15" customHeight="1" spans="6:11">
      <c r="F1159" s="4" t="s">
        <v>281</v>
      </c>
      <c r="G1159" s="52">
        <v>200</v>
      </c>
      <c r="H1159" s="52">
        <v>200</v>
      </c>
      <c r="I1159">
        <v>60</v>
      </c>
      <c r="K1159" s="175">
        <f t="shared" ref="K1159" si="41">G1159*I1159/1000</f>
        <v>12</v>
      </c>
    </row>
    <row r="1162" ht="21" spans="6:11">
      <c r="F1162" s="224" t="s">
        <v>519</v>
      </c>
      <c r="K1162" s="236"/>
    </row>
    <row r="1163" ht="15.75" spans="5:11">
      <c r="E1163"/>
      <c r="F1163" s="4" t="s">
        <v>32</v>
      </c>
      <c r="G1163" s="244">
        <v>60</v>
      </c>
      <c r="I1163">
        <v>32.63</v>
      </c>
      <c r="K1163" s="237">
        <f t="shared" ref="K1163" si="42">G1163*I1163/1000</f>
        <v>1.9578</v>
      </c>
    </row>
    <row r="1164" ht="15.75"/>
    <row r="1165" ht="21.75" spans="5:11">
      <c r="E1165" s="220" t="s">
        <v>467</v>
      </c>
      <c r="F1165" s="224" t="s">
        <v>490</v>
      </c>
      <c r="K1165" s="253"/>
    </row>
    <row r="1166" spans="11:11">
      <c r="K1166" s="175">
        <f>J1170+J1171+J1172</f>
        <v>9.31</v>
      </c>
    </row>
    <row r="1167" ht="24.75" customHeight="1" spans="6:11">
      <c r="F1167" s="271" t="s">
        <v>286</v>
      </c>
      <c r="G1167" s="272" t="s">
        <v>284</v>
      </c>
      <c r="H1167" s="273"/>
      <c r="K1167"/>
    </row>
    <row r="1168" spans="6:11">
      <c r="F1168" s="271"/>
      <c r="G1168" s="274">
        <v>1</v>
      </c>
      <c r="H1168" s="275"/>
      <c r="K1168"/>
    </row>
    <row r="1169" spans="6:11">
      <c r="F1169" s="271"/>
      <c r="G1169" s="276" t="s">
        <v>163</v>
      </c>
      <c r="H1169" s="276" t="s">
        <v>164</v>
      </c>
      <c r="K1169"/>
    </row>
    <row r="1170" spans="6:11">
      <c r="F1170" s="277" t="s">
        <v>491</v>
      </c>
      <c r="G1170" s="278">
        <v>5</v>
      </c>
      <c r="H1170" s="278">
        <v>5</v>
      </c>
      <c r="I1170">
        <v>420</v>
      </c>
      <c r="J1170">
        <f>G1170*I1170/1000</f>
        <v>2.1</v>
      </c>
      <c r="K1170"/>
    </row>
    <row r="1171" spans="6:11">
      <c r="F1171" s="277" t="s">
        <v>492</v>
      </c>
      <c r="G1171" s="278">
        <v>20</v>
      </c>
      <c r="H1171" s="278">
        <v>20</v>
      </c>
      <c r="I1171">
        <v>73</v>
      </c>
      <c r="J1171">
        <f>G1171*I1171/1000</f>
        <v>1.46</v>
      </c>
      <c r="K1171"/>
    </row>
    <row r="1172" spans="6:11">
      <c r="F1172" s="277" t="s">
        <v>493</v>
      </c>
      <c r="G1172" s="278">
        <v>100</v>
      </c>
      <c r="H1172" s="278">
        <v>100</v>
      </c>
      <c r="I1172">
        <v>57.5</v>
      </c>
      <c r="J1172" s="53">
        <f>G1172*I1172/1000</f>
        <v>5.75</v>
      </c>
      <c r="K1172"/>
    </row>
    <row r="1173" spans="6:11">
      <c r="F1173" s="277" t="s">
        <v>180</v>
      </c>
      <c r="G1173" s="278">
        <v>120</v>
      </c>
      <c r="H1173" s="278">
        <v>120</v>
      </c>
      <c r="K1173"/>
    </row>
    <row r="1174" spans="6:11">
      <c r="F1174" s="279" t="s">
        <v>494</v>
      </c>
      <c r="G1174" s="279" t="s">
        <v>172</v>
      </c>
      <c r="H1174" s="280">
        <v>200</v>
      </c>
      <c r="K1174"/>
    </row>
    <row r="1175" spans="11:11">
      <c r="K1175" s="253"/>
    </row>
    <row r="1176" spans="11:11">
      <c r="K1176" s="253"/>
    </row>
    <row r="1177" spans="6:11">
      <c r="F1177" s="281" t="s">
        <v>418</v>
      </c>
      <c r="G1177">
        <v>65</v>
      </c>
      <c r="I1177">
        <v>16.79</v>
      </c>
      <c r="K1177" s="70">
        <v>16.79</v>
      </c>
    </row>
  </sheetData>
  <mergeCells count="57">
    <mergeCell ref="F17:J17"/>
    <mergeCell ref="F24:J24"/>
    <mergeCell ref="F148:J148"/>
    <mergeCell ref="G163:H163"/>
    <mergeCell ref="G164:H164"/>
    <mergeCell ref="G223:H223"/>
    <mergeCell ref="G224:H224"/>
    <mergeCell ref="F262:J262"/>
    <mergeCell ref="G275:H275"/>
    <mergeCell ref="G276:H276"/>
    <mergeCell ref="G337:H337"/>
    <mergeCell ref="G338:H338"/>
    <mergeCell ref="F373:J373"/>
    <mergeCell ref="F380:J380"/>
    <mergeCell ref="G457:H457"/>
    <mergeCell ref="G458:H458"/>
    <mergeCell ref="F501:J501"/>
    <mergeCell ref="G515:H515"/>
    <mergeCell ref="G516:H516"/>
    <mergeCell ref="G638:H638"/>
    <mergeCell ref="G639:H639"/>
    <mergeCell ref="G700:H700"/>
    <mergeCell ref="G701:H701"/>
    <mergeCell ref="G714:H714"/>
    <mergeCell ref="G715:H715"/>
    <mergeCell ref="F744:J744"/>
    <mergeCell ref="F751:J751"/>
    <mergeCell ref="F760:J760"/>
    <mergeCell ref="G867:H867"/>
    <mergeCell ref="G868:H868"/>
    <mergeCell ref="G929:H929"/>
    <mergeCell ref="G930:H930"/>
    <mergeCell ref="F969:J969"/>
    <mergeCell ref="G981:H981"/>
    <mergeCell ref="G982:H982"/>
    <mergeCell ref="F993:G993"/>
    <mergeCell ref="F994:G994"/>
    <mergeCell ref="F995:G995"/>
    <mergeCell ref="F996:G996"/>
    <mergeCell ref="F997:G997"/>
    <mergeCell ref="F998:G998"/>
    <mergeCell ref="F999:G999"/>
    <mergeCell ref="F1000:G1000"/>
    <mergeCell ref="G1039:H1039"/>
    <mergeCell ref="G1040:H1040"/>
    <mergeCell ref="F1078:J1078"/>
    <mergeCell ref="F1085:J1085"/>
    <mergeCell ref="G1167:H1167"/>
    <mergeCell ref="G1168:H1168"/>
    <mergeCell ref="F223:F225"/>
    <mergeCell ref="F337:F339"/>
    <mergeCell ref="F457:F459"/>
    <mergeCell ref="F700:F702"/>
    <mergeCell ref="F714:F716"/>
    <mergeCell ref="F929:F931"/>
    <mergeCell ref="F1039:F1041"/>
    <mergeCell ref="F1167:F1169"/>
  </mergeCells>
  <hyperlinks>
    <hyperlink ref="F7" r:id="rId2" display="Яйцо" tooltip="Открыть страницу о продукте"/>
    <hyperlink ref="F8" r:id="rId3" display="  или Меланж" tooltip="Открыть страницу о продукте"/>
    <hyperlink ref="F9" r:id="rId4" display="Молоко" tooltip="Открыть страницу о продукте"/>
    <hyperlink ref="F10" r:id="rId5" display="  или Вода" tooltip="Открыть страницу о продукте"/>
    <hyperlink ref="F12" r:id="rId6" display="Масло сливочное" tooltip="Открыть страницу о продукте"/>
    <hyperlink ref="F14" r:id="rId6" display="Масло сливочное" tooltip="Открыть страницу о продукте"/>
    <hyperlink ref="F20" r:id="rId7" display="Чай высшего сорта" tooltip="Открыть страницу о продукте"/>
    <hyperlink ref="F21" r:id="rId5" display="Вода" tooltip="Открыть страницу о продукте"/>
    <hyperlink ref="F27" r:id="rId8" display="Чай-заварка № 492" tooltip="Открыть рецептуру блюда"/>
    <hyperlink ref="F28" r:id="rId9" display="Сахарный песок" tooltip="Открыть страницу о продукте"/>
    <hyperlink ref="F29" r:id="rId10" display="Лимон" tooltip="Открыть страницу о продукте"/>
    <hyperlink ref="F30" r:id="rId5" display="Вода" tooltip="Открыть страницу о продукте"/>
    <hyperlink ref="F41" r:id="rId11" display="Помидоры (томаты)" tooltip="Открыть страницу о продукте"/>
    <hyperlink ref="F42" r:id="rId12" display="Огурец свежий" tooltip="Открыть страницу о продукте"/>
    <hyperlink ref="F43" r:id="rId13" display="Лук зеленый" tooltip="Открыть страницу о продукте"/>
    <hyperlink ref="F44" r:id="rId14" display="  или Лук репчатый" tooltip="Открыть страницу о продукте"/>
    <hyperlink ref="F45" r:id="rId15" display="Масло растительное" tooltip="Открыть страницу о продукте"/>
    <hyperlink ref="F50" r:id="rId16" display="Картофель" tooltip="Открыть страницу о продукте"/>
    <hyperlink ref="F51" r:id="rId17" display="Макароны из муки 1 сорта" tooltip="Открыть страницу о продукте"/>
    <hyperlink ref="F52" r:id="rId18" display="Лапша" tooltip="Открыть страницу о продукте"/>
    <hyperlink ref="F53" r:id="rId19" display="Вермишель" tooltip="Открыть страницу о продукте"/>
    <hyperlink ref="F54" r:id="rId20" display="Лапша домашняя № 114" tooltip="Открыть рецептуру блюда"/>
    <hyperlink ref="F55" r:id="rId21" display="Макаронные изделия, высшего сорта, яичные" tooltip="Открыть страницу о продукте"/>
    <hyperlink ref="F56" r:id="rId22" display="Морковь" tooltip="Открыть страницу о продукте"/>
    <hyperlink ref="F57" r:id="rId14" display="Лук репчатый" tooltip="Открыть страницу о продукте"/>
    <hyperlink ref="F58" r:id="rId15" display="Масло растительное" tooltip="Открыть страницу о продукте"/>
    <hyperlink ref="F60" r:id="rId23" display="  или Бульон рыбный" tooltip="Открыть страницу о продукте"/>
    <hyperlink ref="F61" r:id="rId24" display="  или Бульон куриный" tooltip="Открыть страницу о продукте"/>
    <hyperlink ref="F62" r:id="rId5" display="  или Вода" tooltip="Открыть страницу о продукте"/>
    <hyperlink ref="F63" r:id="rId25" display="Лавровый лист" tooltip="Открыть страницу о продукте"/>
    <hyperlink ref="F64" r:id="rId26" display="Соль поваренная пищевая" tooltip="Открыть страницу о продукте"/>
    <hyperlink ref="F70" r:id="rId27" display="ПЕРЕСЧИТАТЬ"/>
    <hyperlink ref="F73" r:id="rId28" display="Гречневая крупа" tooltip="Открыть страницу о продукте"/>
    <hyperlink ref="F74" r:id="rId5" display="Вода" tooltip="Открыть страницу о продукте"/>
    <hyperlink ref="F76" r:id="rId6" display="Масло сливочное" tooltip="Открыть страницу о продукте"/>
    <hyperlink ref="F82" r:id="rId27" display="ПЕРЕСЧИТАТЬ"/>
    <hyperlink ref="F85" r:id="rId29" display="Говядина 1 кат." tooltip="Открыть страницу о продукте"/>
    <hyperlink ref="F86" r:id="rId30" display="  или Свинина мясная" tooltip="Открыть страницу о продукте"/>
    <hyperlink ref="F87" r:id="rId31" display="  или Телятина 1 кат." tooltip="Открыть страницу о продукте"/>
    <hyperlink ref="F89" r:id="rId32" display="Хлеб пшеничный, формовой из муки 1 сорта" tooltip="Открыть страницу о продукте"/>
    <hyperlink ref="F90" r:id="rId33" display="Молоко стерилизованное 3,5% жирности" tooltip="Открыть страницу о продукте"/>
    <hyperlink ref="F91" r:id="rId5" display="  или Вода" tooltip="Открыть страницу о продукте"/>
    <hyperlink ref="F92" r:id="rId34" display="Сухари панировочные" tooltip="Открыть страницу о продукте"/>
    <hyperlink ref="F94" r:id="rId6" display="Масло сливочное" tooltip="Открыть страницу о продукте"/>
    <hyperlink ref="F138" r:id="rId27" display="ПЕРЕСЧИТАТЬ"/>
    <hyperlink ref="F142" r:id="rId7" display="Какао-порошок" tooltip="Открыть страницу о продукте"/>
    <hyperlink ref="F143" r:id="rId5" display="Молоко" tooltip="Открыть страницу о продукте"/>
    <hyperlink ref="F144" r:id="rId9" display="Вода" tooltip="Открыть страницу о продукте"/>
    <hyperlink ref="F145" r:id="rId5" display="Сахарный песок" tooltip="Открыть страницу о продукте"/>
    <hyperlink ref="F151" r:id="rId6" display="Масло сливочное" tooltip="Открыть страницу о продукте"/>
    <hyperlink ref="F152" r:id="rId35" display="  или Масло шоколадное" tooltip="Открыть страницу о продукте"/>
    <hyperlink ref="F153" r:id="rId36" display="батон" tooltip="Открыть страницу о продукте"/>
    <hyperlink ref="F154" r:id="rId37" display="  или Хлеб пшеничный" tooltip="Открыть страницу о продукте"/>
    <hyperlink ref="F174" r:id="rId27" display="ПЕРЕСЧИТАТЬ"/>
    <hyperlink ref="F177" r:id="rId38" display="Капуста белокочанная" tooltip="Открыть страницу о продукте"/>
    <hyperlink ref="F178" r:id="rId16" display="Картофель" tooltip="Открыть страницу о продукте"/>
    <hyperlink ref="F179" r:id="rId22" display="Морковь" tooltip="Открыть страницу о продукте"/>
    <hyperlink ref="F180" r:id="rId14" display="Лук репчатый" tooltip="Открыть страницу о продукте"/>
    <hyperlink ref="F181" r:id="rId39" display="Томат-пюре" tooltip="Открыть страницу о продукте"/>
    <hyperlink ref="F182" r:id="rId15" display="Масло растительное" tooltip="Открыть страницу о продукте"/>
    <hyperlink ref="F183" r:id="rId40" display="Бульон мясной" tooltip="Открыть страницу о продукте"/>
    <hyperlink ref="F184" r:id="rId24" display="  или Бульон куриный" tooltip="Открыть страницу о продукте"/>
    <hyperlink ref="F185" r:id="rId5" display="  или Вода" tooltip="Открыть страницу о продукте"/>
    <hyperlink ref="F192" r:id="rId41" display="Цыпленок-бройлер" tooltip="Открыть страницу о продукте"/>
    <hyperlink ref="F193" r:id="rId41" display="  или Бройлеры (цыплята)" tooltip="Открыть страницу о продукте"/>
    <hyperlink ref="F194" r:id="rId42" display="Масло растительное" tooltip="Открыть страницу о продукте"/>
    <hyperlink ref="F197" r:id="rId43" display="Лук репчатый" tooltip="Открыть страницу о продукте"/>
    <hyperlink ref="F198" r:id="rId44" display="Морковь" tooltip="Открыть страницу о продукте"/>
    <hyperlink ref="F199" r:id="rId45" display="Рис" tooltip="Открыть страницу о продукте"/>
    <hyperlink ref="F200" r:id="rId42" display="Масло растительное" tooltip="Открыть страницу о продукте"/>
    <hyperlink ref="F201" r:id="rId46" display="Томат-паста" tooltip="Открыть страницу о продукте"/>
    <hyperlink ref="F206" r:id="rId47" display="Лимон" tooltip="Открыть страницу о продукте"/>
    <hyperlink ref="F207" r:id="rId48" display="  или Яблоки сушеные" tooltip="Открыть страницу о продукте"/>
    <hyperlink ref="F208" r:id="rId49" display="  или Груша сушеная" tooltip="Открыть страницу о продукте"/>
    <hyperlink ref="F209" r:id="rId50" display="  или Абрикосы сушеные без косточки (курага)" tooltip="Открыть страницу о продукте"/>
    <hyperlink ref="F210" r:id="rId51" display="  или Урюк" tooltip="Открыть страницу о продукте"/>
    <hyperlink ref="F211" r:id="rId52" display="  или Изюм" tooltip="Открыть страницу о продукте"/>
    <hyperlink ref="F213" r:id="rId9" display="Сахарный песок" tooltip="Открыть страницу о продукте"/>
    <hyperlink ref="F214" r:id="rId53" display="Лимонная кислота" tooltip="Открыть страницу о продукте"/>
    <hyperlink ref="F215" r:id="rId5" display="Вода" tooltip="Открыть страницу о продукте"/>
    <hyperlink ref="F242" r:id="rId54" display="молоко стерилизованное 3,2% жирности" tooltip="Открыть страницу о продукте"/>
    <hyperlink ref="F243" r:id="rId2" display="Вода" tooltip="Открыть страницу о продукте"/>
    <hyperlink ref="F244" r:id="rId55" display="Масло сливочноен" tooltip="Открыть страницу о продукте"/>
    <hyperlink ref="F245" r:id="rId5" display="Сахарный песок" tooltip="Открыть страницу о продукте"/>
    <hyperlink ref="F246" r:id="rId56" display="Макароны из муки в/с" tooltip="Открыть страницу о продукте"/>
    <hyperlink ref="F247" r:id="rId9" display="Лапша" tooltip="Открыть страницу о продукте"/>
    <hyperlink ref="F248" r:id="rId26" display="Вермишель" tooltip="Открыть страницу о продукте"/>
    <hyperlink ref="F249" r:id="rId57" display="Макаронные изделия, высшего сорта, яичные" tooltip="Открыть страницу о продукте"/>
    <hyperlink ref="F114" r:id="rId27" display="Пересчитать"/>
    <hyperlink ref="F120" r:id="rId58" display="Творог" tooltip="Открыть страницу о продукте"/>
    <hyperlink ref="F121" r:id="rId59" display="Крупа манная" tooltip="Открыть страницу о продукте"/>
    <hyperlink ref="F123" r:id="rId5" display="Вода" tooltip="Открыть страницу о продукте"/>
    <hyperlink ref="F124" r:id="rId55" display="  или Молоко стерилизованное 3,2% жирности" tooltip="Открыть страницу о продукте"/>
    <hyperlink ref="F125" r:id="rId2" display="Яйцо" tooltip="Открыть страницу о продукте"/>
    <hyperlink ref="F126" r:id="rId9" display="Сахарный песок" tooltip="Открыть страницу о продукте"/>
    <hyperlink ref="F128" r:id="rId60" display="Сметана 10,0% жирности" tooltip="Открыть страницу о продукте"/>
    <hyperlink ref="F129" r:id="rId61" display="Сухари" tooltip="Открыть страницу о продукте"/>
    <hyperlink ref="F130" r:id="rId6" display="Масло сливочное" tooltip="Открыть страницу о продукте"/>
    <hyperlink ref="F284" r:id="rId57" display="Картофель" tooltip="Открыть страницу о продукте"/>
    <hyperlink ref="F285" r:id="rId62" display="Морковь" tooltip="Открыть рецептуру блюда"/>
    <hyperlink ref="F286" r:id="rId5" display="Лук репчатый" tooltip="Открыть страницу о продукте"/>
    <hyperlink ref="F287" r:id="rId16" display="Масло растительное" tooltip="Открыть страницу о продукте"/>
    <hyperlink ref="F288" r:id="rId63" display="Крупа перловая" tooltip="Открыть страницу о продукте"/>
    <hyperlink ref="F289" r:id="rId64" display="  или Крупа овсяная" tooltip="Открыть страницу о продукте"/>
    <hyperlink ref="F290" r:id="rId65" display="  или Пшеничная крупа" tooltip="Открыть страницу о продукте"/>
    <hyperlink ref="F291" r:id="rId59" display="  или Крупа манная" tooltip="Открыть страницу о продукте"/>
    <hyperlink ref="F292" r:id="rId66" display="  или Рис, зерно продовольственное" tooltip="Открыть страницу о продукте"/>
    <hyperlink ref="F293" r:id="rId67" display="  или Масло сливочное" tooltip="Открыть страницу о продукте"/>
    <hyperlink ref="F294" r:id="rId68" display="  или Овсяные хлопья &quot;Геркулес&quot;" tooltip="Открыть страницу о продукте"/>
    <hyperlink ref="F295" r:id="rId69" display="Крупа рисовая" tooltip="Открыть страницу о продукте"/>
    <hyperlink ref="F296" r:id="rId14" display="или Крупа пшено шлифованное" tooltip="Открыть страницу о продукте"/>
    <hyperlink ref="F307" r:id="rId70" display="Макаронные изделия" tooltip="Открыть страницу о продукте"/>
    <hyperlink ref="F308" r:id="rId5" display="Вода" tooltip="Открыть страницу о продукте"/>
    <hyperlink ref="F309" r:id="rId26" display="Соль поваренная пищевая" tooltip="Открыть страницу о продукте"/>
    <hyperlink ref="F310" r:id="rId6" display="Масло сливочное" tooltip="Открыть страницу о продукте"/>
    <hyperlink ref="F317" r:id="rId27" display="ПЕРЕСЧИТАТЬ"/>
    <hyperlink ref="F322" r:id="rId71" display="Говядина, лопаточная часть (заплечная)" tooltip="Открыть страницу о продукте"/>
    <hyperlink ref="F323" r:id="rId72" display="  или Говядина, лопаточная часть (плечевая)" tooltip="Открыть страницу о продукте"/>
    <hyperlink ref="F324" r:id="rId73" display="  или Говядина, подлопаточная часть" tooltip="Открыть страницу о продукте"/>
    <hyperlink ref="F325" r:id="rId74" display="  или Говядина, грудинка (мякоть)" tooltip="Открыть страницу о продукте"/>
    <hyperlink ref="F326" r:id="rId75" display="  или Говядина, покромка" tooltip="Открыть страницу о продукте"/>
    <hyperlink ref="F327" r:id="rId76" display="  или Свинина, лопаточная часть" tooltip="Открыть страницу о продукте"/>
    <hyperlink ref="F328" r:id="rId77" display="  или Свинина, шейная часть (мякоть)" tooltip="Открыть страницу о продукте"/>
    <hyperlink ref="F329" r:id="rId15" display="Масло растительное" tooltip="Открыть страницу о продукте"/>
    <hyperlink ref="F330" r:id="rId14" display="Лук репчатый" tooltip="Открыть страницу о продукте"/>
    <hyperlink ref="F331" r:id="rId39" display="Томат-пюре" tooltip="Открыть страницу о продукте"/>
    <hyperlink ref="F332" r:id="rId78" display="Мука пшеничная" tooltip="Открыть страницу о продукте"/>
    <hyperlink ref="F362" r:id="rId27" display="ПЕРЕСЧИТАТЬ"/>
    <hyperlink ref="F365" r:id="rId59" display="Крупа манная" tooltip="Открыть страницу о продукте"/>
    <hyperlink ref="F366" r:id="rId4" display="Молоко" tooltip="Открыть страницу о продукте"/>
    <hyperlink ref="F367" r:id="rId5" display="Вода" tooltip="Открыть страницу о продукте"/>
    <hyperlink ref="F368" r:id="rId9" display="Сахарный песок" tooltip="Открыть страницу о продукте"/>
    <hyperlink ref="F370" r:id="rId6" display="Масло сливочное" tooltip="Открыть страницу о продукте"/>
    <hyperlink ref="F402" r:id="rId11" display="Помидоры (томаты)" tooltip="Открыть страницу о продукте"/>
    <hyperlink ref="F403" r:id="rId12" display="Огурец свежий" tooltip="Открыть страницу о продукте"/>
    <hyperlink ref="F404" r:id="rId13" display="Лук зеленый" tooltip="Открыть страницу о продукте"/>
    <hyperlink ref="F405" r:id="rId14" display="  или Лук репчатый" tooltip="Открыть страницу о продукте"/>
    <hyperlink ref="F406" r:id="rId15" display="Масло растительное" tooltip="Открыть страницу о продукте"/>
    <hyperlink ref="F429" r:id="rId16" display="Картофель" tooltip="Открыть страницу о продукте"/>
    <hyperlink ref="F430" r:id="rId33" display="Молоко стерилизованное 3,5% жирности" tooltip="Открыть страницу о продукте"/>
    <hyperlink ref="F433" r:id="rId6" display="Масло сливочное" tooltip="Открыть страницу о продукте"/>
    <hyperlink ref="F438" r:id="rId79" display="Минтай" tooltip="Открыть страницу о продукте"/>
    <hyperlink ref="F439" r:id="rId5" display="Вода" tooltip="Открыть страницу о продукте"/>
    <hyperlink ref="F440" r:id="rId69" display="Морковь, красная" tooltip="Открыть страницу о продукте"/>
    <hyperlink ref="F441" r:id="rId14" display="Лук репчатый" tooltip="Открыть страницу о продукте"/>
    <hyperlink ref="F442" r:id="rId57" display="Масло подсолнечное" tooltip="Открыть страницу о продукте"/>
    <hyperlink ref="F443" r:id="rId9" display="Сахарный песок" tooltip="Открыть страницу о продукте"/>
    <hyperlink ref="F444" r:id="rId80" display="Соль пищевая йодированная" tooltip="Открыть страницу о продукте"/>
    <hyperlink ref="F481" r:id="rId81" display="Крупа рисовая" tooltip="Открыть страницу о продукте"/>
    <hyperlink ref="F482" r:id="rId4" display="Молоко" tooltip="Открыть страницу о продукте"/>
    <hyperlink ref="F483" r:id="rId5" display="Вода" tooltip="Открыть страницу о продукте"/>
    <hyperlink ref="F484" r:id="rId9" display="Сахарный песок" tooltip="Открыть страницу о продукте"/>
    <hyperlink ref="F485" r:id="rId80" display="Соль пищевая йодированная" tooltip="Открыть страницу о продукте"/>
    <hyperlink ref="F487" r:id="rId6" display="Масло сливочное" tooltip="Открыть страницу о продукте"/>
    <hyperlink ref="F523" r:id="rId82" display="Свекла" tooltip="Открыть страницу о продукте"/>
    <hyperlink ref="F524" r:id="rId38" display="Капуста белокочанная" tooltip="Открыть страницу о продукте"/>
    <hyperlink ref="F525" r:id="rId83" display="  или Капуста белокочанная, квашеная" tooltip="Открыть страницу о продукте"/>
    <hyperlink ref="F526" r:id="rId16" display="Картофель" tooltip="Открыть страницу о продукте"/>
    <hyperlink ref="F527" r:id="rId22" display="Морковь" tooltip="Открыть страницу о продукте"/>
    <hyperlink ref="F528" r:id="rId14" display="Лук репчатый" tooltip="Открыть страницу о продукте"/>
    <hyperlink ref="F529" r:id="rId15" display="Масло растительное" tooltip="Открыть страницу о продукте"/>
    <hyperlink ref="F530" r:id="rId9" display="Сахарный песок" tooltip="Открыть страницу о продукте"/>
    <hyperlink ref="F531" r:id="rId39" display="Томат-пюре" tooltip="Открыть страницу о продукте"/>
    <hyperlink ref="F532" r:id="rId5" display="Вода" tooltip="Открыть страницу о продукте"/>
    <hyperlink ref="F533" r:id="rId40" display="Бульон мясной" tooltip="Открыть страницу о продукте"/>
    <hyperlink ref="F537" r:id="rId28" display="Гречневая крупа" tooltip="Открыть страницу о продукте"/>
    <hyperlink ref="F538" r:id="rId5" display="Вода" tooltip="Открыть страницу о продукте"/>
    <hyperlink ref="F540" r:id="rId6" display="Масло сливочное" tooltip="Открыть страницу о продукте"/>
    <hyperlink ref="F545" r:id="rId27" display="Пересчитать"/>
    <hyperlink ref="F553" r:id="rId84" display="Говядина, тазобедренная часть(верхний кусок)" tooltip="Открыть страницу о продукте"/>
    <hyperlink ref="F554" r:id="rId85" display="  или Говядина, тазобедренная часть (внутренний кусок)" tooltip="Открыть страницу о продукте"/>
    <hyperlink ref="F555" r:id="rId86" display="  или Говядина, тазобедренная часть (боковой кусок)" tooltip="Открыть страницу о продукте"/>
    <hyperlink ref="F556" r:id="rId76" display="  или Свинина, лопаточная часть" tooltip="Открыть страницу о продукте"/>
    <hyperlink ref="F557" r:id="rId77" display="  или Свинина, шейная часть (мякоть)" tooltip="Открыть страницу о продукте"/>
    <hyperlink ref="F558" r:id="rId87" display="  или Баранина, лопаточная часть" tooltip="Открыть страницу о продукте"/>
    <hyperlink ref="F559" r:id="rId88" display="  или Баранина, грудинка мякоть" tooltip="Открыть страницу о продукте"/>
    <hyperlink ref="F560" r:id="rId22" display="Морковь" tooltip="Открыть страницу о продукте"/>
    <hyperlink ref="F561" r:id="rId14" display="Лук репчатый" tooltip="Открыть страницу о продукте"/>
    <hyperlink ref="F562" r:id="rId15" display="Масло растительное" tooltip="Открыть страницу о продукте"/>
    <hyperlink ref="F563" r:id="rId39" display="Томат-пюре" tooltip="Открыть страницу о продукте"/>
    <hyperlink ref="F564" r:id="rId78" display="Мука пшеничная" tooltip="Открыть страницу о продукте"/>
    <hyperlink ref="F648" r:id="rId27" display="ПЕРЕСЧИТАТЬ"/>
    <hyperlink ref="F651" r:id="rId38" display="Капуста белокочанная" tooltip="Открыть страницу о продукте"/>
    <hyperlink ref="F652" r:id="rId16" display="Картофель" tooltip="Открыть страницу о продукте"/>
    <hyperlink ref="F653" r:id="rId22" display="Морковь" tooltip="Открыть страницу о продукте"/>
    <hyperlink ref="F654" r:id="rId14" display="Лук репчатый" tooltip="Открыть страницу о продукте"/>
    <hyperlink ref="F655" r:id="rId39" display="Томат-пюре" tooltip="Открыть страницу о продукте"/>
    <hyperlink ref="F656" r:id="rId15" display="Масло растительное" tooltip="Открыть страницу о продукте"/>
    <hyperlink ref="F657" r:id="rId40" display="Бульон мясной" tooltip="Открыть страницу о продукте"/>
    <hyperlink ref="F658" r:id="rId24" display="  или Бульон куриный" tooltip="Открыть страницу о продукте"/>
    <hyperlink ref="F659" r:id="rId5" display="  или Вода" tooltip="Открыть страницу о продукте"/>
    <hyperlink ref="F664" r:id="rId70" display="Макаронные изделия" tooltip="Открыть страницу о продукте"/>
    <hyperlink ref="F665" r:id="rId5" display="Вода" tooltip="Открыть страницу о продукте"/>
    <hyperlink ref="F666" r:id="rId26" display="Соль поваренная пищевая" tooltip="Открыть страницу о продукте"/>
    <hyperlink ref="F667" r:id="rId6" display="Масло сливочное" tooltip="Открыть страницу о продукте"/>
    <hyperlink ref="F674" r:id="rId27" display="ПЕРЕСЧИТАТЬ"/>
    <hyperlink ref="F677" r:id="rId89" display="Курица, 1 категории" tooltip="Открыть страницу о продукте"/>
    <hyperlink ref="F678" r:id="rId90" display="  или Бройлеры (цыплята) 1 кат." tooltip="Открыть страницу о продукте"/>
    <hyperlink ref="F679" r:id="rId91" display="  или Индейки 1 кат." tooltip="Открыть страницу о продукте"/>
    <hyperlink ref="F680" r:id="rId92" display="  или Филе птицы (полуфабрикат)" tooltip="Открыть страницу о продукте"/>
    <hyperlink ref="F682" r:id="rId93" display="Соус сметанный № 354" tooltip="Открыть рецептуру блюда"/>
    <hyperlink ref="F683" r:id="rId94" display="  или Соус сметанный № 367" tooltip="Открыть рецептуру блюда"/>
    <hyperlink ref="F684" r:id="rId95" display="  или Соус сметанный с томатом № 355" tooltip="Открыть рецептуру блюда"/>
    <hyperlink ref="F689" r:id="rId27" display="ПЕРЕСЧИТАТЬ"/>
    <hyperlink ref="F692" r:id="rId60" display="Сметана 10,0% жирности" tooltip="Открыть страницу о продукте"/>
    <hyperlink ref="F693" r:id="rId96" display="Пшеничная мука, первого сорта" tooltip="Открыть страницу о продукте"/>
    <hyperlink ref="F694" r:id="rId5" display="Вода" tooltip="Открыть страницу о продукте"/>
    <hyperlink ref="F695" r:id="rId97" display="  или Отвар" tooltip="Открыть страницу о продукте"/>
    <hyperlink ref="F697" r:id="rId26" display="Соль поваренная пищевая" tooltip="Открыть страницу о продукте"/>
    <hyperlink ref="F733" r:id="rId27" display="ПЕРЕСЧИТАТЬ"/>
    <hyperlink ref="F736" r:id="rId98" display="Пшено" tooltip="Открыть страницу о продукте"/>
    <hyperlink ref="F737" r:id="rId5" display="Вода" tooltip="Открыть страницу о продукте"/>
    <hyperlink ref="F738" r:id="rId4" display="Молоко" tooltip="Открыть страницу о продукте"/>
    <hyperlink ref="F739" r:id="rId9" display="Сахарный песок" tooltip="Открыть страницу о продукте"/>
    <hyperlink ref="F741" r:id="rId6" display="Масло сливочное" tooltip="Открыть страницу о продукте"/>
    <hyperlink ref="F782" r:id="rId57" display="Масло подсолнечное" tooltip="Открыть страницу о продукте"/>
    <hyperlink ref="F783" r:id="rId62" display="Бульон мясной № 511" tooltip="Открыть рецептуру блюда"/>
    <hyperlink ref="F784" r:id="rId5" display="  или Вода" tooltip="Открыть страницу о продукте"/>
    <hyperlink ref="F785" r:id="rId16" display="Картофель" tooltip="Открыть страницу о продукте"/>
    <hyperlink ref="F786" r:id="rId63" display="Крупа перловая" tooltip="Открыть страницу о продукте"/>
    <hyperlink ref="F787" r:id="rId64" display="  или Крупа овсяная" tooltip="Открыть страницу о продукте"/>
    <hyperlink ref="F788" r:id="rId65" display="  или Пшеничная крупа" tooltip="Открыть страницу о продукте"/>
    <hyperlink ref="F789" r:id="rId59" display="  или Крупа манная" tooltip="Открыть страницу о продукте"/>
    <hyperlink ref="F790" r:id="rId66" display="  или Рис, зерно продовольственное" tooltip="Открыть страницу о продукте"/>
    <hyperlink ref="F791" r:id="rId67" display="  или Крупа пшено шлифованное" tooltip="Открыть страницу о продукте"/>
    <hyperlink ref="F792" r:id="rId68" display="  или Овсяные хлопья &quot;Геркулес&quot;" tooltip="Открыть страницу о продукте"/>
    <hyperlink ref="F793" r:id="rId69" display="Морковь, красная" tooltip="Открыть страницу о продукте"/>
    <hyperlink ref="F794" r:id="rId14" display="Лук репчатый" tooltip="Открыть страницу о продукте"/>
    <hyperlink ref="F810" r:id="rId79" display="Минтай" tooltip="Открыть страницу о продукте"/>
    <hyperlink ref="F811" r:id="rId36" display="Хлеб пшеничный, формовой из муки высшего сорта" tooltip="Открыть страницу о продукте"/>
    <hyperlink ref="F812" r:id="rId2" display="Яйцо" tooltip="Открыть страницу о продукте"/>
    <hyperlink ref="F813" r:id="rId80" display="Соль пищевая йодированная" tooltip="Открыть страницу о продукте"/>
    <hyperlink ref="F814" r:id="rId99" display="Молоко пастеризованное, 2,5% жирности" tooltip="Открыть страницу о продукте"/>
    <hyperlink ref="F876" r:id="rId16" display="Картофель" tooltip="Открыть страницу о продукте"/>
    <hyperlink ref="F877" r:id="rId17" display="Макароны из муки 1 сорта" tooltip="Открыть страницу о продукте"/>
    <hyperlink ref="F878" r:id="rId18" display="Лапша" tooltip="Открыть страницу о продукте"/>
    <hyperlink ref="F879" r:id="rId19" display="Вермишель" tooltip="Открыть страницу о продукте"/>
    <hyperlink ref="F880" r:id="rId20" display="Лапша домашняя № 114" tooltip="Открыть рецептуру блюда"/>
    <hyperlink ref="F881" r:id="rId21" display="Макаронные изделия, высшего сорта, яичные" tooltip="Открыть страницу о продукте"/>
    <hyperlink ref="F882" r:id="rId22" display="Морковь" tooltip="Открыть страницу о продукте"/>
    <hyperlink ref="F884" r:id="rId14" display="Лук репчатый" tooltip="Открыть страницу о продукте"/>
    <hyperlink ref="F885" r:id="rId15" display="Масло растительное" tooltip="Открыть страницу о продукте"/>
    <hyperlink ref="F886" r:id="rId100" display="Бульон костный № 80" tooltip="Открыть рецептуру блюда"/>
    <hyperlink ref="F887" r:id="rId23" display="  или Бульон рыбный" tooltip="Открыть страницу о продукте"/>
    <hyperlink ref="F888" r:id="rId24" display="  или Бульон куриный" tooltip="Открыть страницу о продукте"/>
    <hyperlink ref="F889" r:id="rId5" display="  или Вода" tooltip="Открыть страницу о продукте"/>
    <hyperlink ref="F890" r:id="rId25" display="Лавровый лист" tooltip="Открыть страницу о продукте"/>
    <hyperlink ref="F891" r:id="rId26" display="Соль поваренная пищевая" tooltip="Открыть страницу о продукте"/>
    <hyperlink ref="F989" r:id="rId101" display="Наименование блюда: Суп картофельный с  бобовыми"/>
    <hyperlink ref="F1007" r:id="rId27" display="ПЕРЕСЧИТАТЬ"/>
    <hyperlink ref="F1010" r:id="rId28" display="Гречневая крупа" tooltip="Открыть страницу о продукте"/>
    <hyperlink ref="F1011" r:id="rId5" display="Вода" tooltip="Открыть страницу о продукте"/>
    <hyperlink ref="F1013" r:id="rId6" display="Масло сливочное" tooltip="Открыть страницу о продукте"/>
    <hyperlink ref="F1019" r:id="rId27" display="ПЕРЕСЧИТАТЬ"/>
    <hyperlink ref="F1024" r:id="rId71" display="Говядина, лопаточная часть (заплечная)" tooltip="Открыть страницу о продукте"/>
    <hyperlink ref="F1025" r:id="rId72" display="  или Говядина, лопаточная часть (плечевая)" tooltip="Открыть страницу о продукте"/>
    <hyperlink ref="F1026" r:id="rId73" display="  или Говядина, подлопаточная часть" tooltip="Открыть страницу о продукте"/>
    <hyperlink ref="F1027" r:id="rId74" display="  или Говядина, грудинка (мякоть)" tooltip="Открыть страницу о продукте"/>
    <hyperlink ref="F1028" r:id="rId75" display="  или Говядина, покромка" tooltip="Открыть страницу о продукте"/>
    <hyperlink ref="F1029" r:id="rId76" display="  или Свинина, лопаточная часть" tooltip="Открыть страницу о продукте"/>
    <hyperlink ref="F1030" r:id="rId77" display="  или Свинина, шейная часть (мякоть)" tooltip="Открыть страницу о продукте"/>
    <hyperlink ref="F1031" r:id="rId15" display="Масло растительное" tooltip="Открыть страницу о продукте"/>
    <hyperlink ref="F1032" r:id="rId14" display="Лук репчатый" tooltip="Открыть страницу о продукте"/>
    <hyperlink ref="F1033" r:id="rId39" display="Томат-пюре" tooltip="Открыть страницу о продукте"/>
    <hyperlink ref="F1034" r:id="rId78" display="Мука пшеничная" tooltip="Открыть страницу о продукте"/>
    <hyperlink ref="F1063" r:id="rId27" display="ПЕРЕСЧИТАТЬ"/>
    <hyperlink ref="F1068" r:id="rId81" display="Крупа рисовая" tooltip="Открыть страницу о продукте"/>
    <hyperlink ref="F1069" r:id="rId4" display="Молоко" tooltip="Открыть страницу о продукте"/>
    <hyperlink ref="F1070" r:id="rId5" display="Вода" tooltip="Открыть страницу о продукте"/>
    <hyperlink ref="F1071" r:id="rId9" display="Сахарный песок" tooltip="Открыть страницу о продукте"/>
    <hyperlink ref="F1072" r:id="rId80" display="Соль пищевая йодированная" tooltip="Открыть страницу о продукте"/>
    <hyperlink ref="F1074" r:id="rId6" display="Масло сливочное" tooltip="Открыть страницу о продукте"/>
    <hyperlink ref="F1137" r:id="rId27" display="Пересчитать"/>
    <hyperlink ref="F1143" r:id="rId89" display="Куры потрошеные" tooltip="Открыть страницу о продукте"/>
    <hyperlink ref="F1144" r:id="rId90" display="  или Бройлеры (цыплята) 1 кат." tooltip="Открыть страницу о продукте"/>
    <hyperlink ref="F1145" r:id="rId102" display="  или Куриный окорочок" tooltip="Открыть страницу о продукте"/>
    <hyperlink ref="F1146" r:id="rId91" display="  или Индейки 1 кат." tooltip="Открыть страницу о продукте"/>
    <hyperlink ref="F1147" r:id="rId103" display="  или Мясо кролика" tooltip="Открыть страницу о продукте"/>
    <hyperlink ref="F1148" r:id="rId92" display="  или Филе птицы (полуфабрикат)" tooltip="Открыть страницу о продукте"/>
    <hyperlink ref="F1150" r:id="rId32" display="Хлеб пшеничный, формовой из муки 1 сорта" tooltip="Открыть страницу о продукте"/>
    <hyperlink ref="F1151" r:id="rId33" display="Молоко стерилизованное 3,5% жирности" tooltip="Открыть страницу о продукте"/>
    <hyperlink ref="F1152" r:id="rId5" display="  или Вода" tooltip="Открыть страницу о продукте"/>
    <hyperlink ref="F1153" r:id="rId34" display="Сухари панировочные" tooltip="Открыть страницу о продукте"/>
    <hyperlink ref="F1155" r:id="rId6" display="Масло сливочное" tooltip="Открыть страницу о продукте"/>
    <hyperlink ref="F59" r:id="rId100" display="Бульон костный № 80" tooltip="Открыть рецептуру блюда"/>
    <hyperlink ref="F254" r:id="rId27" display="ПЕРЕСЧИТАТЬ"/>
    <hyperlink ref="F258" r:id="rId7" display="Чай высшего сорта" tooltip="Открыть страницу о продукте"/>
    <hyperlink ref="F259" r:id="rId5" display="Вода" tooltip="Открыть страницу о продукте"/>
    <hyperlink ref="F260" r:id="rId9" display="Сахарный песок" tooltip="Открыть страницу о продукте"/>
    <hyperlink ref="F265" r:id="rId36" display="Сыр" tooltip="Открыть страницу о продукте"/>
    <hyperlink ref="F266" r:id="rId37" display="Хлеб пшеничный" tooltip="Открыть страницу о продукте"/>
    <hyperlink ref="F297:F300" r:id="rId14" display="Вода" tooltip="Открыть страницу о продукте"/>
    <hyperlink ref="F376" r:id="rId7" display="Чай высшего сорта" tooltip="Открыть страницу о продукте"/>
    <hyperlink ref="F377" r:id="rId5" display="Вода" tooltip="Открыть страницу о продукте"/>
    <hyperlink ref="F383" r:id="rId8" display="Чай-заварка № 492" tooltip="Открыть рецептуру блюда"/>
    <hyperlink ref="F384" r:id="rId9" display="Сахарный песок" tooltip="Открыть страницу о продукте"/>
    <hyperlink ref="F385" r:id="rId10" display="Лимон" tooltip="Открыть страницу о продукте"/>
    <hyperlink ref="F386" r:id="rId5" display="Вода" tooltip="Открыть страницу о продукте"/>
    <hyperlink ref="F267" r:id="rId37" display="Батон" tooltip="Открыть страницу о продукте"/>
    <hyperlink ref="F411" r:id="rId16" display="Картофель" tooltip="Открыть страницу о продукте"/>
    <hyperlink ref="F412" r:id="rId17" display="Макароны из муки 1 сорта" tooltip="Открыть страницу о продукте"/>
    <hyperlink ref="F413" r:id="rId18" display="Лапша" tooltip="Открыть страницу о продукте"/>
    <hyperlink ref="F414" r:id="rId19" display="Вермишель" tooltip="Открыть страницу о продукте"/>
    <hyperlink ref="F415" r:id="rId20" display="Лапша домашняя № 114" tooltip="Открыть рецептуру блюда"/>
    <hyperlink ref="F416" r:id="rId21" display="Макаронные изделия, высшего сорта, яичные" tooltip="Открыть страницу о продукте"/>
    <hyperlink ref="F417" r:id="rId22" display="Морковь" tooltip="Открыть страницу о продукте"/>
    <hyperlink ref="F418" r:id="rId14" display="Лук репчатый" tooltip="Открыть страницу о продукте"/>
    <hyperlink ref="F419" r:id="rId15" display="Масло растительное" tooltip="Открыть страницу о продукте"/>
    <hyperlink ref="F421" r:id="rId23" display="  или Бульон рыбный" tooltip="Открыть страницу о продукте"/>
    <hyperlink ref="F422" r:id="rId24" display="  или Бульон куриный" tooltip="Открыть страницу о продукте"/>
    <hyperlink ref="F423" r:id="rId5" display="  или Вода" tooltip="Открыть страницу о продукте"/>
    <hyperlink ref="F424" r:id="rId25" display="Лавровый лист" tooltip="Открыть страницу о продукте"/>
    <hyperlink ref="F425" r:id="rId26" display="Соль поваренная пищевая" tooltip="Открыть страницу о продукте"/>
    <hyperlink ref="F420" r:id="rId100" display="Бульон костный № 80" tooltip="Открыть рецептуру блюда"/>
    <hyperlink ref="F445" r:id="rId80" display="Лимонная кислота" tooltip="Открыть страницу о продукте"/>
    <hyperlink ref="F446" r:id="rId80" display="Томат-паста" tooltip="Открыть страницу о продукте"/>
    <hyperlink ref="F495" r:id="rId7" display="Какао-порошок" tooltip="Открыть страницу о продукте"/>
    <hyperlink ref="F496" r:id="rId5" display="Молоко" tooltip="Открыть страницу о продукте"/>
    <hyperlink ref="F497" r:id="rId9" display="Вода" tooltip="Открыть страницу о продукте"/>
    <hyperlink ref="F498" r:id="rId5" display="Сахарный песок" tooltip="Открыть страницу о продукте"/>
    <hyperlink ref="F504" r:id="rId36" display="Сыр" tooltip="Открыть страницу о продукте"/>
    <hyperlink ref="F505" r:id="rId37" display="Хлеб пшеничный" tooltip="Открыть страницу о продукте"/>
    <hyperlink ref="F506" r:id="rId37" display="Батон" tooltip="Открыть страницу о продукте"/>
    <hyperlink ref="F596" r:id="rId27" display="Пересчитать"/>
    <hyperlink ref="F602" r:id="rId58" display="Творог" tooltip="Открыть страницу о продукте"/>
    <hyperlink ref="F603" r:id="rId59" display="Крупа манная" tooltip="Открыть страницу о продукте"/>
    <hyperlink ref="F605" r:id="rId5" display="Вода" tooltip="Открыть страницу о продукте"/>
    <hyperlink ref="F606" r:id="rId55" display="  или Молоко стерилизованное 3,2% жирности" tooltip="Открыть страницу о продукте"/>
    <hyperlink ref="F607" r:id="rId2" display="Яйцо" tooltip="Открыть страницу о продукте"/>
    <hyperlink ref="F608" r:id="rId9" display="Сахарный песок" tooltip="Открыть страницу о продукте"/>
    <hyperlink ref="F610" r:id="rId60" display="Сметана 10,0% жирности" tooltip="Открыть страницу о продукте"/>
    <hyperlink ref="F611" r:id="rId61" display="Сухари" tooltip="Открыть страницу о продукте"/>
    <hyperlink ref="F612" r:id="rId6" display="Масло сливочное" tooltip="Открыть страницу о продукте"/>
    <hyperlink ref="F618" r:id="rId27" display="ПЕРЕСЧИТАТЬ"/>
    <hyperlink ref="F622" r:id="rId7" display="Чай высшего сорта" tooltip="Открыть страницу о продукте"/>
    <hyperlink ref="F623" r:id="rId5" display="Вода" tooltip="Открыть страницу о продукте"/>
    <hyperlink ref="F624" r:id="rId9" display="Сахарный песок" tooltip="Открыть страницу о продукте"/>
    <hyperlink ref="F747" r:id="rId7" display="Чай высшего сорта" tooltip="Открыть страницу о продукте"/>
    <hyperlink ref="F748" r:id="rId5" display="Вода" tooltip="Открыть страницу о продукте"/>
    <hyperlink ref="F754" r:id="rId8" display="Чай-заварка № 492" tooltip="Открыть рецептуру блюда"/>
    <hyperlink ref="F755" r:id="rId9" display="Сахарный песок" tooltip="Открыть страницу о продукте"/>
    <hyperlink ref="F756" r:id="rId10" display="Лимон" tooltip="Открыть страницу о продукте"/>
    <hyperlink ref="F757" r:id="rId5" display="Вода" tooltip="Открыть страницу о продукте"/>
    <hyperlink ref="F763" r:id="rId36" display="Сыр" tooltip="Открыть страницу о продукте"/>
    <hyperlink ref="F764" r:id="rId37" display="Хлеб пшеничный" tooltip="Открыть страницу о продукте"/>
    <hyperlink ref="F765" r:id="rId37" display="Батон" tooltip="Открыть страницу о продукте"/>
    <hyperlink ref="F774" r:id="rId11" display="Помидоры (томаты)" tooltip="Открыть страницу о продукте"/>
    <hyperlink ref="F775" r:id="rId12" display="Огурец свежий" tooltip="Открыть страницу о продукте"/>
    <hyperlink ref="F776" r:id="rId13" display="Лук зеленый" tooltip="Открыть страницу о продукте"/>
    <hyperlink ref="F777" r:id="rId14" display="  или Лук репчатый" tooltip="Открыть страницу о продукте"/>
    <hyperlink ref="F778" r:id="rId15" display="Масло растительное" tooltip="Открыть страницу о продукте"/>
    <hyperlink ref="F800" r:id="rId16" display="Картофель" tooltip="Открыть страницу о продукте"/>
    <hyperlink ref="F801" r:id="rId33" display="Молоко стерилизованное 3,5% жирности" tooltip="Открыть страницу о продукте"/>
    <hyperlink ref="F804" r:id="rId6" display="Масло сливочное" tooltip="Открыть страницу о продукте"/>
    <hyperlink ref="F815:F816" r:id="rId99" display="Масло сливочное" tooltip="Открыть страницу о продукте"/>
    <hyperlink ref="F883" r:id="rId22" display="Вода" tooltip="Открыть страницу о продукте"/>
    <hyperlink ref="F898" r:id="rId41" display="Цыпленок-бройлер" tooltip="Открыть страницу о продукте"/>
    <hyperlink ref="F899" r:id="rId41" display="  или Бройлеры (цыплята)" tooltip="Открыть страницу о продукте"/>
    <hyperlink ref="F900" r:id="rId42" display="Масло растительное" tooltip="Открыть страницу о продукте"/>
    <hyperlink ref="F903" r:id="rId43" display="Лук репчатый" tooltip="Открыть страницу о продукте"/>
    <hyperlink ref="F904" r:id="rId44" display="Морковь" tooltip="Открыть страницу о продукте"/>
    <hyperlink ref="F905" r:id="rId45" display="Рис" tooltip="Открыть страницу о продукте"/>
    <hyperlink ref="F906" r:id="rId42" display="Масло растительное" tooltip="Открыть страницу о продукте"/>
    <hyperlink ref="F907" r:id="rId46" display="Томат-паста" tooltip="Открыть страницу о продукте"/>
    <hyperlink ref="F570" r:id="rId47" display="Лимон" tooltip="Открыть страницу о продукте"/>
    <hyperlink ref="F571" r:id="rId48" display="  или Яблоки сушеные" tooltip="Открыть страницу о продукте"/>
    <hyperlink ref="F572" r:id="rId49" display="  или Груша сушеная" tooltip="Открыть страницу о продукте"/>
    <hyperlink ref="F573" r:id="rId50" display="  или Абрикосы сушеные без косточки (курага)" tooltip="Открыть страницу о продукте"/>
    <hyperlink ref="F574" r:id="rId51" display="  или Урюк" tooltip="Открыть страницу о продукте"/>
    <hyperlink ref="F575" r:id="rId52" display="  или Изюм" tooltip="Открыть страницу о продукте"/>
    <hyperlink ref="F577" r:id="rId9" display="Сахарный песок" tooltip="Открыть страницу о продукте"/>
    <hyperlink ref="F578" r:id="rId53" display="Лимонная кислота" tooltip="Открыть страницу о продукте"/>
    <hyperlink ref="F579" r:id="rId5" display="Вода" tooltip="Открыть страницу о продукте"/>
    <hyperlink ref="F913" r:id="rId47" display="Лимон" tooltip="Открыть страницу о продукте"/>
    <hyperlink ref="F914" r:id="rId48" display="  или Яблоки сушеные" tooltip="Открыть страницу о продукте"/>
    <hyperlink ref="F915" r:id="rId49" display="  или Груша сушеная" tooltip="Открыть страницу о продукте"/>
    <hyperlink ref="F916" r:id="rId50" display="  или Абрикосы сушеные без косточки (курага)" tooltip="Открыть страницу о продукте"/>
    <hyperlink ref="F917" r:id="rId51" display="  или Урюк" tooltip="Открыть страницу о продукте"/>
    <hyperlink ref="F918" r:id="rId52" display="  или Изюм" tooltip="Открыть страницу о продукте"/>
    <hyperlink ref="F920" r:id="rId9" display="Сахарный песок" tooltip="Открыть страницу о продукте"/>
    <hyperlink ref="F921" r:id="rId53" display="Лимонная кислота" tooltip="Открыть страницу о продукте"/>
    <hyperlink ref="F922" r:id="rId5" display="Вода" tooltip="Открыть страницу о продукте"/>
    <hyperlink ref="F859" r:id="rId5" display="Сахарный песок" tooltip="Открыть страницу о продукте"/>
    <hyperlink ref="F858" r:id="rId9" display="Вода" tooltip="Открыть страницу о продукте"/>
    <hyperlink ref="F857" r:id="rId5" display="Молоко" tooltip="Открыть страницу о продукте"/>
    <hyperlink ref="F856" r:id="rId7" display="Какао-порошок" tooltip="Открыть страницу о продукте"/>
    <hyperlink ref="F852" r:id="rId27" display="ПЕРЕСЧИТАТЬ"/>
    <hyperlink ref="F949" r:id="rId54" display="молоко стерилизованное 3,2% жирности" tooltip="Открыть страницу о продукте"/>
    <hyperlink ref="F950" r:id="rId2" display="Вода" tooltip="Открыть страницу о продукте"/>
    <hyperlink ref="F951" r:id="rId55" display="Масло сливочноен" tooltip="Открыть страницу о продукте"/>
    <hyperlink ref="F952" r:id="rId5" display="Сахарный песок" tooltip="Открыть страницу о продукте"/>
    <hyperlink ref="F953" r:id="rId56" display="Макароны из муки в/с" tooltip="Открыть страницу о продукте"/>
    <hyperlink ref="F954" r:id="rId9" display="Лапша" tooltip="Открыть страницу о продукте"/>
    <hyperlink ref="F955" r:id="rId26" display="Вермишель" tooltip="Открыть страницу о продукте"/>
    <hyperlink ref="F956" r:id="rId57" display="Макаронные изделия, высшего сорта, яичные" tooltip="Открыть страницу о продукте"/>
    <hyperlink ref="F961" r:id="rId27" display="ПЕРЕСЧИТАТЬ"/>
    <hyperlink ref="F965" r:id="rId7" display="Чай высшего сорта" tooltip="Открыть страницу о продукте"/>
    <hyperlink ref="F966" r:id="rId5" display="Вода" tooltip="Открыть страницу о продукте"/>
    <hyperlink ref="F967" r:id="rId9" display="Сахарный песок" tooltip="Открыть страницу о продукте"/>
    <hyperlink ref="F972" r:id="rId36" display="Сыр" tooltip="Открыть страницу о продукте"/>
    <hyperlink ref="F973" r:id="rId37" display="Хлеб пшеничный" tooltip="Открыть страницу о продукте"/>
    <hyperlink ref="F974" r:id="rId37" display="Батон" tooltip="Открыть страницу о продукте"/>
    <hyperlink ref="F1081" r:id="rId7" display="Чай высшего сорта" tooltip="Открыть страницу о продукте"/>
    <hyperlink ref="F1082" r:id="rId5" display="Вода" tooltip="Открыть страницу о продукте"/>
    <hyperlink ref="F1088" r:id="rId8" display="Чай-заварка № 492" tooltip="Открыть рецептуру блюда"/>
    <hyperlink ref="F1089" r:id="rId9" display="Сахарный песок" tooltip="Открыть страницу о продукте"/>
    <hyperlink ref="F1090" r:id="rId10" display="Лимон" tooltip="Открыть страницу о продукте"/>
    <hyperlink ref="F1091" r:id="rId5" display="Вода" tooltip="Открыть страницу о продукте"/>
    <hyperlink ref="F1105" r:id="rId11" display="Помидоры (томаты)" tooltip="Открыть страницу о продукте"/>
    <hyperlink ref="F1106" r:id="rId12" display="Огурец свежий" tooltip="Открыть страницу о продукте"/>
    <hyperlink ref="F1107" r:id="rId13" display="Лук зеленый" tooltip="Открыть страницу о продукте"/>
    <hyperlink ref="F1108" r:id="rId14" display="  или Лук репчатый" tooltip="Открыть страницу о продукте"/>
    <hyperlink ref="F1109" r:id="rId15" display="Масло растительное" tooltip="Открыть страницу о продукте"/>
    <hyperlink ref="F1114" r:id="rId82" display="Свекла" tooltip="Открыть страницу о продукте"/>
    <hyperlink ref="F1115" r:id="rId38" display="Капуста белокочанная" tooltip="Открыть страницу о продукте"/>
    <hyperlink ref="F1116" r:id="rId83" display="  или Капуста белокочанная, квашеная" tooltip="Открыть страницу о продукте"/>
    <hyperlink ref="F1117" r:id="rId16" display="Картофель" tooltip="Открыть страницу о продукте"/>
    <hyperlink ref="F1118" r:id="rId22" display="Морковь" tooltip="Открыть страницу о продукте"/>
    <hyperlink ref="F1119" r:id="rId14" display="Лук репчатый" tooltip="Открыть страницу о продукте"/>
    <hyperlink ref="F1120" r:id="rId15" display="Масло растительное" tooltip="Открыть страницу о продукте"/>
    <hyperlink ref="F1121" r:id="rId9" display="Сахарный песок" tooltip="Открыть страницу о продукте"/>
    <hyperlink ref="F1122" r:id="rId39" display="Томат-пюре" tooltip="Открыть страницу о продукте"/>
    <hyperlink ref="F1123" r:id="rId5" display="Вода" tooltip="Открыть страницу о продукте"/>
    <hyperlink ref="F1124" r:id="rId40" display="Бульон мясной" tooltip="Открыть страницу о продукте"/>
    <hyperlink ref="F1129" r:id="rId70" display="Макаронные изделия" tooltip="Открыть страницу о продукте"/>
    <hyperlink ref="F1130" r:id="rId5" display="Вода" tooltip="Открыть страницу о продукте"/>
    <hyperlink ref="F1131" r:id="rId26" display="Соль поваренная пищевая" tooltip="Открыть страницу о продукте"/>
    <hyperlink ref="F1132" r:id="rId6" display="Масло сливочное" tooltip="Открыть страницу о продукте"/>
    <hyperlink ref="F1156" r:id="rId6" display="Соль поваренная пищевая" tooltip="Открыть страницу о продукте"/>
    <hyperlink ref="F476" r:id="rId27" display="ПЕРЕСЧИТАТЬ"/>
    <hyperlink ref="F837" r:id="rId2" display="Яйцо" tooltip="Открыть страницу о продукте"/>
    <hyperlink ref="F838" r:id="rId3" display="  или Меланж" tooltip="Открыть страницу о продукте"/>
    <hyperlink ref="F839" r:id="rId4" display="Молоко" tooltip="Открыть страницу о продукте"/>
    <hyperlink ref="F840" r:id="rId5" display="  или Вода" tooltip="Открыть страницу о продукте"/>
    <hyperlink ref="F842" r:id="rId6" display="Масло сливочное" tooltip="Открыть страницу о продукте"/>
    <hyperlink ref="F844" r:id="rId6" display="Масло сливочное" tooltip="Открыть страницу о продукте"/>
  </hyperlinks>
  <pageMargins left="0.196850393700787" right="0.196850393700787" top="0.196850393700787" bottom="0.196850393700787" header="0.31496062992126" footer="0.31496062992126"/>
  <pageSetup paperSize="9" scale="41" fitToHeight="0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98"/>
  <sheetViews>
    <sheetView zoomScale="90" zoomScaleNormal="90" topLeftCell="A19" workbookViewId="0">
      <selection activeCell="D39" sqref="D39"/>
    </sheetView>
  </sheetViews>
  <sheetFormatPr defaultColWidth="9" defaultRowHeight="15"/>
  <cols>
    <col min="1" max="1" width="9.71428571428571" customWidth="1"/>
    <col min="2" max="2" width="26.4285714285714" customWidth="1"/>
    <col min="3" max="3" width="32.8571428571429" customWidth="1"/>
    <col min="4" max="4" width="11.1428571428571" customWidth="1"/>
    <col min="5" max="5" width="11.2857142857143" customWidth="1"/>
    <col min="6" max="6" width="11.5714285714286" customWidth="1"/>
    <col min="7" max="7" width="10.7142857142857" customWidth="1"/>
    <col min="8" max="8" width="15.7142857142857" customWidth="1"/>
    <col min="9" max="9" width="10.7142857142857" customWidth="1"/>
    <col min="10" max="11" width="9" hidden="1" customWidth="1"/>
  </cols>
  <sheetData>
    <row r="2" spans="2:9">
      <c r="B2" s="312" t="s">
        <v>93</v>
      </c>
      <c r="C2" s="313"/>
      <c r="D2" s="313"/>
      <c r="E2" s="313" t="s">
        <v>94</v>
      </c>
      <c r="F2" s="313"/>
      <c r="G2" s="314"/>
      <c r="H2" s="312"/>
      <c r="I2" s="312"/>
    </row>
    <row r="3" spans="2:9">
      <c r="B3" s="312" t="s">
        <v>95</v>
      </c>
      <c r="C3" s="313"/>
      <c r="D3" s="313"/>
      <c r="E3" s="313" t="s">
        <v>96</v>
      </c>
      <c r="F3" s="313"/>
      <c r="G3" s="314"/>
      <c r="H3" s="312"/>
      <c r="I3" s="312"/>
    </row>
    <row r="4" spans="2:9">
      <c r="B4" s="312" t="s">
        <v>97</v>
      </c>
      <c r="C4" s="313"/>
      <c r="D4" s="313"/>
      <c r="E4" s="313" t="s">
        <v>98</v>
      </c>
      <c r="F4" s="313"/>
      <c r="G4" s="314"/>
      <c r="H4" s="312"/>
      <c r="I4" s="312"/>
    </row>
    <row r="5" spans="2:9">
      <c r="B5" s="312" t="s">
        <v>99</v>
      </c>
      <c r="C5" s="313"/>
      <c r="D5" s="313"/>
      <c r="E5" s="313"/>
      <c r="F5" s="313"/>
      <c r="G5" s="313"/>
      <c r="H5" s="313"/>
      <c r="I5" s="313"/>
    </row>
    <row r="6" spans="2:9">
      <c r="B6" s="312"/>
      <c r="C6" s="313"/>
      <c r="D6" s="313"/>
      <c r="E6" s="313"/>
      <c r="F6" s="313"/>
      <c r="G6" s="313"/>
      <c r="H6" s="313"/>
      <c r="I6" s="313"/>
    </row>
    <row r="7" spans="2:9">
      <c r="B7" s="312"/>
      <c r="C7" s="313"/>
      <c r="D7" s="313"/>
      <c r="E7" s="313"/>
      <c r="F7" s="313"/>
      <c r="G7" s="313"/>
      <c r="H7" s="313"/>
      <c r="I7" s="313"/>
    </row>
    <row r="8" spans="2:9">
      <c r="B8" s="315" t="s">
        <v>439</v>
      </c>
      <c r="C8" s="316" t="s">
        <v>101</v>
      </c>
      <c r="D8" s="317"/>
      <c r="E8" s="315" t="s">
        <v>440</v>
      </c>
      <c r="F8" s="314"/>
      <c r="G8" s="314"/>
      <c r="H8" s="315"/>
      <c r="I8" s="316" t="s">
        <v>411</v>
      </c>
    </row>
    <row r="9" spans="2:9">
      <c r="B9" s="313"/>
      <c r="C9" s="313"/>
      <c r="D9" s="313"/>
      <c r="E9" s="313"/>
      <c r="F9" s="313"/>
      <c r="G9" s="313"/>
      <c r="H9" s="313"/>
      <c r="I9" s="313"/>
    </row>
    <row r="10" spans="2:9">
      <c r="B10" s="313"/>
      <c r="C10" s="313"/>
      <c r="D10" s="313"/>
      <c r="E10" s="313"/>
      <c r="F10" s="313"/>
      <c r="G10" s="313"/>
      <c r="H10" s="313"/>
      <c r="I10" s="313"/>
    </row>
    <row r="11" spans="2:9">
      <c r="B11" s="314"/>
      <c r="C11" s="314"/>
      <c r="D11" s="314"/>
      <c r="E11" s="314"/>
      <c r="F11" s="314"/>
      <c r="G11" s="314"/>
      <c r="H11" s="314"/>
      <c r="I11" s="314"/>
    </row>
    <row r="12" spans="2:9">
      <c r="B12" s="314"/>
      <c r="C12" s="314"/>
      <c r="D12" s="314"/>
      <c r="E12" s="314"/>
      <c r="F12" s="314"/>
      <c r="G12" s="314"/>
      <c r="H12" s="314"/>
      <c r="I12" s="314"/>
    </row>
    <row r="13" ht="20.25" spans="1:9">
      <c r="A13" s="293"/>
      <c r="B13" s="318" t="s">
        <v>104</v>
      </c>
      <c r="C13" s="318"/>
      <c r="D13" s="318"/>
      <c r="E13" s="318"/>
      <c r="F13" s="318"/>
      <c r="G13" s="318"/>
      <c r="H13" s="318"/>
      <c r="I13" s="318"/>
    </row>
    <row r="14" ht="15.75" spans="1:9">
      <c r="A14" s="293"/>
      <c r="B14" s="319" t="s">
        <v>105</v>
      </c>
      <c r="C14" s="319"/>
      <c r="D14" s="319"/>
      <c r="E14" s="319"/>
      <c r="F14" s="319"/>
      <c r="G14" s="319"/>
      <c r="H14" s="319"/>
      <c r="I14" s="319"/>
    </row>
    <row r="15" ht="15.75" spans="1:9">
      <c r="A15" s="293"/>
      <c r="B15" s="319" t="s">
        <v>106</v>
      </c>
      <c r="C15" s="319"/>
      <c r="D15" s="319"/>
      <c r="E15" s="319"/>
      <c r="F15" s="319"/>
      <c r="G15" s="319"/>
      <c r="H15" s="319"/>
      <c r="I15" s="319"/>
    </row>
    <row r="16" ht="15.75" spans="1:9">
      <c r="A16" s="293"/>
      <c r="B16" s="319" t="s">
        <v>445</v>
      </c>
      <c r="C16" s="319"/>
      <c r="D16" s="319"/>
      <c r="E16" s="319"/>
      <c r="F16" s="319"/>
      <c r="G16" s="319"/>
      <c r="H16" s="319"/>
      <c r="I16" s="319"/>
    </row>
    <row r="17" ht="15.75" spans="1:9">
      <c r="A17" s="293"/>
      <c r="B17" s="319" t="s">
        <v>539</v>
      </c>
      <c r="C17" s="319"/>
      <c r="D17" s="319"/>
      <c r="E17" s="319"/>
      <c r="F17" s="319"/>
      <c r="G17" s="319"/>
      <c r="H17" s="319"/>
      <c r="I17" s="319"/>
    </row>
    <row r="18" spans="2:9">
      <c r="B18" s="320"/>
      <c r="C18" s="320"/>
      <c r="D18" s="320"/>
      <c r="E18" s="320"/>
      <c r="F18" s="320"/>
      <c r="G18" s="320"/>
      <c r="H18" s="320"/>
      <c r="I18" s="320"/>
    </row>
    <row r="19" spans="1:9">
      <c r="A19" s="293"/>
      <c r="B19" s="321"/>
      <c r="C19" s="321"/>
      <c r="D19" s="321"/>
      <c r="E19" s="321"/>
      <c r="F19" s="321"/>
      <c r="G19" s="321"/>
      <c r="H19" s="321"/>
      <c r="I19" s="321"/>
    </row>
    <row r="20" spans="1:9">
      <c r="A20" s="293"/>
      <c r="B20" s="293"/>
      <c r="C20" s="293"/>
      <c r="D20" s="293"/>
      <c r="E20" s="293"/>
      <c r="F20" s="293"/>
      <c r="G20" s="293"/>
      <c r="H20" s="293"/>
      <c r="I20" s="293"/>
    </row>
    <row r="21" customHeight="1" spans="1:9">
      <c r="A21" s="293"/>
      <c r="B21" s="322" t="s">
        <v>110</v>
      </c>
      <c r="C21" s="322" t="s">
        <v>4</v>
      </c>
      <c r="D21" s="322" t="s">
        <v>111</v>
      </c>
      <c r="E21" s="323" t="s">
        <v>112</v>
      </c>
      <c r="F21" s="324"/>
      <c r="G21" s="325"/>
      <c r="H21" s="322" t="s">
        <v>113</v>
      </c>
      <c r="I21" s="322" t="s">
        <v>114</v>
      </c>
    </row>
    <row r="22" ht="12.75" customHeight="1" spans="1:9">
      <c r="A22" s="293"/>
      <c r="B22" s="326"/>
      <c r="C22" s="326"/>
      <c r="D22" s="326"/>
      <c r="E22" s="327" t="s">
        <v>115</v>
      </c>
      <c r="F22" s="327" t="s">
        <v>116</v>
      </c>
      <c r="G22" s="327" t="s">
        <v>117</v>
      </c>
      <c r="H22" s="326"/>
      <c r="I22" s="326"/>
    </row>
    <row r="23" spans="1:9">
      <c r="A23" s="293"/>
      <c r="B23" s="328" t="s">
        <v>118</v>
      </c>
      <c r="C23" s="329"/>
      <c r="D23" s="329"/>
      <c r="E23" s="329"/>
      <c r="F23" s="329"/>
      <c r="G23" s="329"/>
      <c r="H23" s="329"/>
      <c r="I23" s="354"/>
    </row>
    <row r="24" spans="1:9">
      <c r="A24" s="293"/>
      <c r="B24" s="417" t="s">
        <v>1</v>
      </c>
      <c r="C24" s="418"/>
      <c r="D24" s="418"/>
      <c r="E24" s="418"/>
      <c r="F24" s="418"/>
      <c r="G24" s="418"/>
      <c r="H24" s="418"/>
      <c r="I24" s="419"/>
    </row>
    <row r="25" ht="17.25" customHeight="1" spans="1:9">
      <c r="A25" s="293"/>
      <c r="B25" s="330" t="s">
        <v>2</v>
      </c>
      <c r="C25" s="331" t="s">
        <v>37</v>
      </c>
      <c r="D25" s="332">
        <v>200</v>
      </c>
      <c r="E25" s="332">
        <v>17.24</v>
      </c>
      <c r="F25" s="332">
        <v>26.76</v>
      </c>
      <c r="G25" s="332">
        <v>4.62</v>
      </c>
      <c r="H25" s="332">
        <v>326.16</v>
      </c>
      <c r="I25" s="332">
        <v>301</v>
      </c>
    </row>
    <row r="26" ht="17.25" customHeight="1" spans="1:9">
      <c r="A26" s="293"/>
      <c r="B26" s="333"/>
      <c r="C26" s="331" t="s">
        <v>51</v>
      </c>
      <c r="D26" s="332">
        <v>60</v>
      </c>
      <c r="E26" s="334">
        <v>4.56</v>
      </c>
      <c r="F26" s="334">
        <v>0.48</v>
      </c>
      <c r="G26" s="334">
        <v>29.52</v>
      </c>
      <c r="H26" s="334">
        <v>141</v>
      </c>
      <c r="I26" s="332">
        <v>108</v>
      </c>
    </row>
    <row r="27" ht="17.25" customHeight="1" spans="1:9">
      <c r="A27" s="293"/>
      <c r="B27" s="333"/>
      <c r="C27" s="331" t="s">
        <v>23</v>
      </c>
      <c r="D27" s="332">
        <v>200</v>
      </c>
      <c r="E27" s="335">
        <v>0.1</v>
      </c>
      <c r="F27" s="335">
        <v>0</v>
      </c>
      <c r="G27" s="335">
        <v>15.2</v>
      </c>
      <c r="H27" s="335">
        <v>61</v>
      </c>
      <c r="I27" s="332">
        <v>494</v>
      </c>
    </row>
    <row r="28" ht="17.25" customHeight="1" spans="1:9">
      <c r="A28" s="293"/>
      <c r="B28" s="336"/>
      <c r="C28" s="337" t="s">
        <v>414</v>
      </c>
      <c r="D28" s="335">
        <v>140</v>
      </c>
      <c r="E28" s="338">
        <v>0.99</v>
      </c>
      <c r="F28" s="338">
        <v>0.22</v>
      </c>
      <c r="G28" s="338">
        <v>8.91</v>
      </c>
      <c r="H28" s="338">
        <v>47.3</v>
      </c>
      <c r="I28" s="332"/>
    </row>
    <row r="29" ht="17.25" customHeight="1" spans="1:13">
      <c r="A29" s="293"/>
      <c r="B29" s="339" t="s">
        <v>119</v>
      </c>
      <c r="C29" s="339"/>
      <c r="D29" s="340">
        <f>D25+D26+D27+D28</f>
        <v>600</v>
      </c>
      <c r="E29" s="340">
        <f t="shared" ref="E29:H29" si="0">E25+E26+E27+E28</f>
        <v>22.89</v>
      </c>
      <c r="F29" s="340">
        <f t="shared" si="0"/>
        <v>27.46</v>
      </c>
      <c r="G29" s="340">
        <f t="shared" si="0"/>
        <v>58.25</v>
      </c>
      <c r="H29" s="340">
        <f t="shared" si="0"/>
        <v>575.46</v>
      </c>
      <c r="I29" s="339"/>
      <c r="J29" s="355">
        <f>H29/H40</f>
        <v>0.293832909530958</v>
      </c>
      <c r="L29" s="420">
        <f>H29/H40</f>
        <v>0.293832909530958</v>
      </c>
      <c r="M29">
        <v>1</v>
      </c>
    </row>
    <row r="30" ht="17.25" customHeight="1" spans="1:9">
      <c r="A30" s="293"/>
      <c r="B30" s="341" t="s">
        <v>25</v>
      </c>
      <c r="C30" s="342" t="s">
        <v>120</v>
      </c>
      <c r="D30" s="332">
        <v>120</v>
      </c>
      <c r="E30" s="332">
        <v>1.08</v>
      </c>
      <c r="F30" s="332">
        <v>6.12</v>
      </c>
      <c r="G30" s="332">
        <v>4.32</v>
      </c>
      <c r="H30" s="343">
        <v>76.8</v>
      </c>
      <c r="I30" s="335">
        <v>31</v>
      </c>
    </row>
    <row r="31" ht="27.6" customHeight="1" spans="1:9">
      <c r="A31" s="293"/>
      <c r="B31" s="344"/>
      <c r="C31" s="337" t="s">
        <v>415</v>
      </c>
      <c r="D31" s="335">
        <v>250</v>
      </c>
      <c r="E31" s="335">
        <v>2.7</v>
      </c>
      <c r="F31" s="335">
        <v>2.85</v>
      </c>
      <c r="G31" s="335">
        <v>17.45</v>
      </c>
      <c r="H31" s="334">
        <v>118.25</v>
      </c>
      <c r="I31" s="335">
        <v>103</v>
      </c>
    </row>
    <row r="32" ht="17.25" customHeight="1" spans="1:9">
      <c r="A32" s="293"/>
      <c r="B32" s="344"/>
      <c r="C32" s="337" t="s">
        <v>49</v>
      </c>
      <c r="D32" s="335">
        <v>200</v>
      </c>
      <c r="E32" s="335">
        <v>11.4</v>
      </c>
      <c r="F32" s="335">
        <v>10.46</v>
      </c>
      <c r="G32" s="335">
        <v>49.44</v>
      </c>
      <c r="H32" s="335">
        <v>337.4</v>
      </c>
      <c r="I32" s="335">
        <v>237</v>
      </c>
    </row>
    <row r="33" ht="17.25" customHeight="1" spans="1:9">
      <c r="A33" s="293"/>
      <c r="B33" s="344"/>
      <c r="C33" s="337" t="s">
        <v>122</v>
      </c>
      <c r="D33" s="335">
        <v>100</v>
      </c>
      <c r="E33" s="335">
        <v>15.55</v>
      </c>
      <c r="F33" s="335">
        <v>11.55</v>
      </c>
      <c r="G33" s="335">
        <v>15.7</v>
      </c>
      <c r="H33" s="335">
        <v>228.75</v>
      </c>
      <c r="I33" s="335">
        <v>282</v>
      </c>
    </row>
    <row r="34" ht="17.25" customHeight="1" spans="1:9">
      <c r="A34" s="293"/>
      <c r="B34" s="344"/>
      <c r="C34" s="337" t="s">
        <v>54</v>
      </c>
      <c r="D34" s="332">
        <v>200</v>
      </c>
      <c r="E34" s="332">
        <v>1</v>
      </c>
      <c r="F34" s="332">
        <v>0.2</v>
      </c>
      <c r="G34" s="332">
        <v>0.2</v>
      </c>
      <c r="H34" s="343">
        <v>92</v>
      </c>
      <c r="I34" s="335">
        <v>518</v>
      </c>
    </row>
    <row r="35" ht="17.25" customHeight="1" spans="1:9">
      <c r="A35" s="293"/>
      <c r="B35" s="344"/>
      <c r="C35" s="337" t="s">
        <v>123</v>
      </c>
      <c r="D35" s="335">
        <v>60</v>
      </c>
      <c r="E35" s="334">
        <v>4.2</v>
      </c>
      <c r="F35" s="334">
        <v>0.66</v>
      </c>
      <c r="G35" s="334">
        <v>24.18</v>
      </c>
      <c r="H35" s="334">
        <v>115.8</v>
      </c>
      <c r="I35" s="332">
        <v>516</v>
      </c>
    </row>
    <row r="36" ht="17.25" customHeight="1" spans="1:12">
      <c r="A36" s="293"/>
      <c r="B36" s="339" t="s">
        <v>125</v>
      </c>
      <c r="C36" s="339"/>
      <c r="D36" s="340">
        <f>D30+D31+D32+D33+D34+D35</f>
        <v>930</v>
      </c>
      <c r="E36" s="340">
        <f t="shared" ref="E36:H36" si="1">E30+E31+E32+E33+E34+E35</f>
        <v>35.93</v>
      </c>
      <c r="F36" s="340">
        <f t="shared" si="1"/>
        <v>31.84</v>
      </c>
      <c r="G36" s="340">
        <f t="shared" si="1"/>
        <v>111.29</v>
      </c>
      <c r="H36" s="340">
        <f t="shared" si="1"/>
        <v>969</v>
      </c>
      <c r="I36" s="343"/>
      <c r="J36" s="355">
        <f>H36/H40</f>
        <v>0.494776508072669</v>
      </c>
      <c r="L36" s="421">
        <f>H36/H40</f>
        <v>0.494776508072669</v>
      </c>
    </row>
    <row r="37" ht="17.25" customHeight="1" spans="1:9">
      <c r="A37" s="293"/>
      <c r="B37" s="341" t="s">
        <v>416</v>
      </c>
      <c r="C37" s="332" t="s">
        <v>417</v>
      </c>
      <c r="D37" s="332">
        <v>200</v>
      </c>
      <c r="E37" s="332">
        <v>5.7</v>
      </c>
      <c r="F37" s="332">
        <v>6.3</v>
      </c>
      <c r="G37" s="332">
        <v>7.8</v>
      </c>
      <c r="H37" s="332">
        <v>114</v>
      </c>
      <c r="I37" s="332">
        <v>280</v>
      </c>
    </row>
    <row r="38" ht="17.25" customHeight="1" spans="1:9">
      <c r="A38" s="293"/>
      <c r="B38" s="345"/>
      <c r="C38" s="332" t="s">
        <v>442</v>
      </c>
      <c r="D38" s="332">
        <v>100</v>
      </c>
      <c r="E38" s="332">
        <v>7</v>
      </c>
      <c r="F38" s="332">
        <v>5</v>
      </c>
      <c r="G38" s="332">
        <v>58</v>
      </c>
      <c r="H38" s="332">
        <v>300</v>
      </c>
      <c r="I38" s="332"/>
    </row>
    <row r="39" ht="17.25" customHeight="1" spans="1:12">
      <c r="A39" s="293"/>
      <c r="B39" s="339" t="s">
        <v>419</v>
      </c>
      <c r="C39" s="339"/>
      <c r="D39" s="339">
        <f>D37+D38</f>
        <v>300</v>
      </c>
      <c r="E39" s="339">
        <f t="shared" ref="E39:H39" si="2">E37+E38</f>
        <v>12.7</v>
      </c>
      <c r="F39" s="339">
        <f t="shared" si="2"/>
        <v>11.3</v>
      </c>
      <c r="G39" s="339">
        <f t="shared" si="2"/>
        <v>65.8</v>
      </c>
      <c r="H39" s="339">
        <f t="shared" si="2"/>
        <v>414</v>
      </c>
      <c r="I39" s="332"/>
      <c r="J39" s="355">
        <f>H39/H40</f>
        <v>0.211390582396373</v>
      </c>
      <c r="L39" s="421">
        <f>H39/H40</f>
        <v>0.211390582396373</v>
      </c>
    </row>
    <row r="40" ht="17.25" customHeight="1" spans="1:9">
      <c r="A40" s="293"/>
      <c r="B40" s="339" t="s">
        <v>126</v>
      </c>
      <c r="C40" s="339"/>
      <c r="D40" s="340">
        <f>D29+D36+D39</f>
        <v>1830</v>
      </c>
      <c r="E40" s="340">
        <f t="shared" ref="E40:H40" si="3">E29+E36+E39</f>
        <v>71.52</v>
      </c>
      <c r="F40" s="340">
        <f t="shared" si="3"/>
        <v>70.6</v>
      </c>
      <c r="G40" s="340">
        <f t="shared" si="3"/>
        <v>235.34</v>
      </c>
      <c r="H40" s="340">
        <f t="shared" si="3"/>
        <v>1958.46</v>
      </c>
      <c r="I40" s="340"/>
    </row>
    <row r="41" ht="17.25" customHeight="1" spans="1:9">
      <c r="A41" s="293"/>
      <c r="B41" s="328" t="s">
        <v>36</v>
      </c>
      <c r="C41" s="329"/>
      <c r="D41" s="329"/>
      <c r="E41" s="329"/>
      <c r="F41" s="329"/>
      <c r="G41" s="329"/>
      <c r="H41" s="329"/>
      <c r="I41" s="354"/>
    </row>
    <row r="42" ht="17.25" customHeight="1" spans="1:9">
      <c r="A42" s="293"/>
      <c r="B42" s="346" t="s">
        <v>2</v>
      </c>
      <c r="C42" s="331" t="s">
        <v>145</v>
      </c>
      <c r="D42" s="332" t="s">
        <v>420</v>
      </c>
      <c r="E42" s="332">
        <v>32</v>
      </c>
      <c r="F42" s="332">
        <v>33.6</v>
      </c>
      <c r="G42" s="332">
        <v>31.86</v>
      </c>
      <c r="H42" s="332">
        <v>566.66</v>
      </c>
      <c r="I42" s="332">
        <v>313</v>
      </c>
    </row>
    <row r="43" ht="17.25" customHeight="1" spans="1:9">
      <c r="A43" s="293"/>
      <c r="B43" s="347"/>
      <c r="C43" s="331" t="s">
        <v>129</v>
      </c>
      <c r="D43" s="332">
        <v>50</v>
      </c>
      <c r="E43" s="332">
        <v>3</v>
      </c>
      <c r="F43" s="332">
        <v>10.75</v>
      </c>
      <c r="G43" s="332">
        <v>18.25</v>
      </c>
      <c r="H43" s="332">
        <v>182.5</v>
      </c>
      <c r="I43" s="332">
        <v>1</v>
      </c>
    </row>
    <row r="44" ht="17.25" customHeight="1" spans="1:9">
      <c r="A44" s="293"/>
      <c r="B44" s="347"/>
      <c r="C44" s="348" t="s">
        <v>45</v>
      </c>
      <c r="D44" s="349">
        <v>200</v>
      </c>
      <c r="E44" s="348">
        <v>3.6</v>
      </c>
      <c r="F44" s="348">
        <v>3.3</v>
      </c>
      <c r="G44" s="348">
        <v>25</v>
      </c>
      <c r="H44" s="350">
        <v>144</v>
      </c>
      <c r="I44" s="332">
        <v>496</v>
      </c>
    </row>
    <row r="45" ht="17.25" hidden="1" customHeight="1" spans="1:9">
      <c r="A45" s="293"/>
      <c r="B45" s="351"/>
      <c r="C45" s="337" t="s">
        <v>282</v>
      </c>
      <c r="D45" s="335">
        <v>143</v>
      </c>
      <c r="E45" s="338">
        <v>1.5</v>
      </c>
      <c r="F45" s="338">
        <v>0.5</v>
      </c>
      <c r="G45" s="338">
        <v>21</v>
      </c>
      <c r="H45" s="338">
        <v>96</v>
      </c>
      <c r="I45" s="332">
        <v>112</v>
      </c>
    </row>
    <row r="46" ht="17.25" customHeight="1" spans="1:12">
      <c r="A46" s="293"/>
      <c r="B46" s="339" t="s">
        <v>119</v>
      </c>
      <c r="C46" s="339"/>
      <c r="D46" s="340">
        <f>226+D43+D44</f>
        <v>476</v>
      </c>
      <c r="E46" s="339">
        <f>E42+E43+E44</f>
        <v>38.6</v>
      </c>
      <c r="F46" s="339">
        <f t="shared" ref="F46:H46" si="4">F42+F43+F44</f>
        <v>47.65</v>
      </c>
      <c r="G46" s="339">
        <f t="shared" si="4"/>
        <v>75.11</v>
      </c>
      <c r="H46" s="339">
        <f t="shared" si="4"/>
        <v>893.16</v>
      </c>
      <c r="I46" s="332"/>
      <c r="J46" s="355">
        <f>H46/H56</f>
        <v>0.447847408165107</v>
      </c>
      <c r="L46" s="421">
        <f>H46/H56</f>
        <v>0.447847408165107</v>
      </c>
    </row>
    <row r="47" ht="17.25" customHeight="1" spans="1:9">
      <c r="A47" s="293"/>
      <c r="B47" s="341" t="s">
        <v>25</v>
      </c>
      <c r="C47" s="352" t="s">
        <v>421</v>
      </c>
      <c r="D47" s="335">
        <v>120</v>
      </c>
      <c r="E47" s="335">
        <v>1.32</v>
      </c>
      <c r="F47" s="335">
        <v>0.24</v>
      </c>
      <c r="G47" s="335">
        <v>4.56</v>
      </c>
      <c r="H47" s="334">
        <v>26.4</v>
      </c>
      <c r="I47" s="335">
        <v>71</v>
      </c>
    </row>
    <row r="48" ht="17.25" customHeight="1" spans="1:9">
      <c r="A48" s="293"/>
      <c r="B48" s="344"/>
      <c r="C48" s="337" t="s">
        <v>131</v>
      </c>
      <c r="D48" s="335">
        <v>250</v>
      </c>
      <c r="E48" s="335">
        <v>1.75</v>
      </c>
      <c r="F48" s="335">
        <v>4.98</v>
      </c>
      <c r="G48" s="335">
        <v>7.78</v>
      </c>
      <c r="H48" s="335">
        <v>83</v>
      </c>
      <c r="I48" s="335">
        <v>142</v>
      </c>
    </row>
    <row r="49" ht="17.25" customHeight="1" spans="1:9">
      <c r="A49" s="293"/>
      <c r="B49" s="344"/>
      <c r="C49" s="337" t="s">
        <v>422</v>
      </c>
      <c r="D49" s="332">
        <v>200</v>
      </c>
      <c r="E49" s="332">
        <v>19</v>
      </c>
      <c r="F49" s="332">
        <v>23.78</v>
      </c>
      <c r="G49" s="332">
        <v>31.56</v>
      </c>
      <c r="H49" s="343">
        <v>418.88</v>
      </c>
      <c r="I49" s="335">
        <v>131</v>
      </c>
    </row>
    <row r="50" ht="25.15" customHeight="1" spans="1:9">
      <c r="A50" s="293"/>
      <c r="B50" s="344"/>
      <c r="C50" s="353" t="s">
        <v>423</v>
      </c>
      <c r="D50" s="332">
        <v>200</v>
      </c>
      <c r="E50" s="332">
        <v>0.2</v>
      </c>
      <c r="F50" s="332">
        <v>0</v>
      </c>
      <c r="G50" s="332">
        <v>19.8</v>
      </c>
      <c r="H50" s="332">
        <v>77</v>
      </c>
      <c r="I50" s="332">
        <v>296</v>
      </c>
    </row>
    <row r="51" ht="17.25" customHeight="1" spans="1:9">
      <c r="A51" s="293"/>
      <c r="B51" s="344"/>
      <c r="C51" s="337" t="s">
        <v>123</v>
      </c>
      <c r="D51" s="335">
        <v>60</v>
      </c>
      <c r="E51" s="334">
        <v>4.2</v>
      </c>
      <c r="F51" s="334">
        <v>0.66</v>
      </c>
      <c r="G51" s="334">
        <v>24.18</v>
      </c>
      <c r="H51" s="334">
        <v>115.8</v>
      </c>
      <c r="I51" s="332">
        <v>516</v>
      </c>
    </row>
    <row r="52" ht="17.25" customHeight="1" spans="1:13">
      <c r="A52" s="293"/>
      <c r="B52" s="339" t="s">
        <v>125</v>
      </c>
      <c r="C52" s="339"/>
      <c r="D52" s="340">
        <f>D47+D48+D49+D50+D51</f>
        <v>830</v>
      </c>
      <c r="E52" s="340">
        <f t="shared" ref="E52:H52" si="5">E47+E48+E49+E50+E51</f>
        <v>26.47</v>
      </c>
      <c r="F52" s="340">
        <f t="shared" si="5"/>
        <v>29.66</v>
      </c>
      <c r="G52" s="340">
        <f t="shared" si="5"/>
        <v>87.88</v>
      </c>
      <c r="H52" s="340">
        <f t="shared" si="5"/>
        <v>721.08</v>
      </c>
      <c r="I52" s="332">
        <v>516</v>
      </c>
      <c r="J52" s="356">
        <f>H52/H56</f>
        <v>0.361563223923704</v>
      </c>
      <c r="K52">
        <v>4</v>
      </c>
      <c r="L52" s="420">
        <f>H52/H56</f>
        <v>0.361563223923704</v>
      </c>
      <c r="M52">
        <v>4</v>
      </c>
    </row>
    <row r="53" ht="17.25" customHeight="1" spans="1:9">
      <c r="A53" s="293"/>
      <c r="B53" s="341" t="s">
        <v>416</v>
      </c>
      <c r="C53" s="353" t="s">
        <v>424</v>
      </c>
      <c r="D53" s="332">
        <v>200</v>
      </c>
      <c r="E53" s="332">
        <v>3.16</v>
      </c>
      <c r="F53" s="332">
        <v>2.68</v>
      </c>
      <c r="G53" s="332">
        <v>15.94</v>
      </c>
      <c r="H53" s="332">
        <v>100.6</v>
      </c>
      <c r="I53" s="332">
        <v>379</v>
      </c>
    </row>
    <row r="54" ht="17.25" customHeight="1" spans="1:9">
      <c r="A54" s="293"/>
      <c r="B54" s="345"/>
      <c r="C54" s="332" t="s">
        <v>418</v>
      </c>
      <c r="D54" s="332">
        <v>65</v>
      </c>
      <c r="E54" s="332">
        <v>4.55</v>
      </c>
      <c r="F54" s="332">
        <v>13.65</v>
      </c>
      <c r="G54" s="332">
        <v>34.45</v>
      </c>
      <c r="H54" s="332">
        <v>279.5</v>
      </c>
      <c r="I54" s="332"/>
    </row>
    <row r="55" ht="17.25" customHeight="1" spans="1:13">
      <c r="A55" s="293"/>
      <c r="B55" s="339" t="s">
        <v>419</v>
      </c>
      <c r="C55" s="339"/>
      <c r="D55" s="339">
        <f>D53+D54</f>
        <v>265</v>
      </c>
      <c r="E55" s="339">
        <f t="shared" ref="E55:H55" si="6">E53+E54</f>
        <v>7.71</v>
      </c>
      <c r="F55" s="339">
        <f t="shared" si="6"/>
        <v>16.33</v>
      </c>
      <c r="G55" s="339">
        <f t="shared" si="6"/>
        <v>50.39</v>
      </c>
      <c r="H55" s="339">
        <f t="shared" si="6"/>
        <v>380.1</v>
      </c>
      <c r="I55" s="332"/>
      <c r="J55" s="356">
        <f>H55/H56</f>
        <v>0.190589367911189</v>
      </c>
      <c r="K55">
        <v>1</v>
      </c>
      <c r="L55" s="420">
        <f>H55/H56</f>
        <v>0.190589367911189</v>
      </c>
      <c r="M55">
        <v>1</v>
      </c>
    </row>
    <row r="56" ht="17.25" customHeight="1" spans="1:9">
      <c r="A56" s="293"/>
      <c r="B56" s="339" t="s">
        <v>126</v>
      </c>
      <c r="C56" s="339"/>
      <c r="D56" s="340">
        <f>D46+D52+D55</f>
        <v>1571</v>
      </c>
      <c r="E56" s="340">
        <f t="shared" ref="E56:H56" si="7">E46+E52+E55</f>
        <v>72.78</v>
      </c>
      <c r="F56" s="340">
        <f t="shared" si="7"/>
        <v>93.64</v>
      </c>
      <c r="G56" s="340">
        <f t="shared" si="7"/>
        <v>213.38</v>
      </c>
      <c r="H56" s="340">
        <f t="shared" si="7"/>
        <v>1994.34</v>
      </c>
      <c r="I56" s="339"/>
    </row>
    <row r="57" ht="17.25" customHeight="1" spans="1:9">
      <c r="A57" s="293"/>
      <c r="B57" s="328" t="s">
        <v>47</v>
      </c>
      <c r="C57" s="329"/>
      <c r="D57" s="329"/>
      <c r="E57" s="329"/>
      <c r="F57" s="329"/>
      <c r="G57" s="329"/>
      <c r="H57" s="329"/>
      <c r="I57" s="354"/>
    </row>
    <row r="58" ht="28.15" customHeight="1" spans="1:9">
      <c r="A58" s="293"/>
      <c r="B58" s="341" t="s">
        <v>2</v>
      </c>
      <c r="C58" s="337" t="s">
        <v>426</v>
      </c>
      <c r="D58" s="335">
        <v>200</v>
      </c>
      <c r="E58" s="335">
        <v>5.7</v>
      </c>
      <c r="F58" s="335">
        <v>5.26</v>
      </c>
      <c r="G58" s="335">
        <v>18.98</v>
      </c>
      <c r="H58" s="335">
        <v>146</v>
      </c>
      <c r="I58" s="332">
        <v>165</v>
      </c>
    </row>
    <row r="59" ht="15.6" customHeight="1" spans="1:9">
      <c r="A59" s="293"/>
      <c r="B59" s="344"/>
      <c r="C59" s="331" t="s">
        <v>22</v>
      </c>
      <c r="D59" s="332">
        <v>50</v>
      </c>
      <c r="E59" s="332">
        <v>6.25</v>
      </c>
      <c r="F59" s="332">
        <v>3.75</v>
      </c>
      <c r="G59" s="332">
        <v>18.13</v>
      </c>
      <c r="H59" s="332">
        <v>133.75</v>
      </c>
      <c r="I59" s="332">
        <v>3</v>
      </c>
    </row>
    <row r="60" ht="15.75" customHeight="1" spans="1:9">
      <c r="A60" s="293"/>
      <c r="B60" s="344"/>
      <c r="C60" s="332" t="s">
        <v>427</v>
      </c>
      <c r="D60" s="335">
        <v>200</v>
      </c>
      <c r="E60" s="335">
        <v>0.1</v>
      </c>
      <c r="F60" s="335">
        <v>0.04</v>
      </c>
      <c r="G60" s="335">
        <v>9.9</v>
      </c>
      <c r="H60" s="334">
        <v>35</v>
      </c>
      <c r="I60" s="332">
        <v>268</v>
      </c>
    </row>
    <row r="61" ht="15.75" customHeight="1" spans="1:9">
      <c r="A61" s="293"/>
      <c r="B61" s="345"/>
      <c r="C61" s="337" t="s">
        <v>282</v>
      </c>
      <c r="D61" s="335">
        <v>140</v>
      </c>
      <c r="E61" s="338">
        <v>1.65</v>
      </c>
      <c r="F61" s="338">
        <v>0.55</v>
      </c>
      <c r="G61" s="338">
        <v>23.1</v>
      </c>
      <c r="H61" s="338">
        <v>105.6</v>
      </c>
      <c r="I61" s="332"/>
    </row>
    <row r="62" ht="17.25" customHeight="1" spans="1:12">
      <c r="A62" s="293"/>
      <c r="B62" s="339" t="s">
        <v>119</v>
      </c>
      <c r="C62" s="339"/>
      <c r="D62" s="340">
        <f>D58+D59+D60+D61</f>
        <v>590</v>
      </c>
      <c r="E62" s="340">
        <f t="shared" ref="E62:H62" si="8">E58+E59+E60+E61</f>
        <v>13.7</v>
      </c>
      <c r="F62" s="340">
        <f t="shared" si="8"/>
        <v>9.6</v>
      </c>
      <c r="G62" s="340">
        <f t="shared" si="8"/>
        <v>70.11</v>
      </c>
      <c r="H62" s="340">
        <f t="shared" si="8"/>
        <v>420.35</v>
      </c>
      <c r="I62" s="332"/>
      <c r="J62" s="355">
        <f>H62/H73</f>
        <v>0.329621642815134</v>
      </c>
      <c r="L62" s="421">
        <f>H62/H73</f>
        <v>0.329621642815134</v>
      </c>
    </row>
    <row r="63" ht="17.25" customHeight="1" spans="1:9">
      <c r="A63" s="293"/>
      <c r="B63" s="341" t="s">
        <v>25</v>
      </c>
      <c r="C63" s="342" t="s">
        <v>428</v>
      </c>
      <c r="D63" s="332">
        <v>120</v>
      </c>
      <c r="E63" s="332">
        <v>0.84</v>
      </c>
      <c r="F63" s="332">
        <v>0.12</v>
      </c>
      <c r="G63" s="332">
        <v>2.28</v>
      </c>
      <c r="H63" s="343">
        <v>14.4</v>
      </c>
      <c r="I63" s="335">
        <v>71</v>
      </c>
    </row>
    <row r="64" ht="28.15" customHeight="1" spans="1:9">
      <c r="A64" s="293"/>
      <c r="B64" s="344"/>
      <c r="C64" s="337" t="s">
        <v>429</v>
      </c>
      <c r="D64" s="335">
        <v>250</v>
      </c>
      <c r="E64" s="334">
        <v>2.68</v>
      </c>
      <c r="F64" s="334">
        <v>2.5</v>
      </c>
      <c r="G64" s="334">
        <v>19.33</v>
      </c>
      <c r="H64" s="334">
        <v>112.5</v>
      </c>
      <c r="I64" s="335">
        <v>61</v>
      </c>
    </row>
    <row r="65" ht="17.25" customHeight="1" spans="1:9">
      <c r="A65" s="293"/>
      <c r="B65" s="344"/>
      <c r="C65" s="337" t="s">
        <v>136</v>
      </c>
      <c r="D65" s="335">
        <v>200</v>
      </c>
      <c r="E65" s="335">
        <v>7.54</v>
      </c>
      <c r="F65" s="335">
        <v>0.9</v>
      </c>
      <c r="G65" s="335">
        <v>38.72</v>
      </c>
      <c r="H65" s="334">
        <v>193.2</v>
      </c>
      <c r="I65" s="335">
        <v>291</v>
      </c>
    </row>
    <row r="66" ht="17.25" customHeight="1" spans="1:9">
      <c r="A66" s="293"/>
      <c r="B66" s="344"/>
      <c r="C66" s="337" t="s">
        <v>430</v>
      </c>
      <c r="D66" s="335">
        <v>100</v>
      </c>
      <c r="E66" s="335">
        <v>10.64</v>
      </c>
      <c r="F66" s="335">
        <v>28.19</v>
      </c>
      <c r="G66" s="335">
        <v>2.89</v>
      </c>
      <c r="H66" s="334">
        <v>309</v>
      </c>
      <c r="I66" s="335">
        <v>260</v>
      </c>
    </row>
    <row r="67" ht="15.6" customHeight="1" spans="1:9">
      <c r="A67" s="293"/>
      <c r="B67" s="344"/>
      <c r="C67" s="353" t="s">
        <v>431</v>
      </c>
      <c r="D67" s="332">
        <v>200</v>
      </c>
      <c r="E67" s="332">
        <v>0.5</v>
      </c>
      <c r="F67" s="332">
        <v>0</v>
      </c>
      <c r="G67" s="332">
        <v>27</v>
      </c>
      <c r="H67" s="332">
        <v>110</v>
      </c>
      <c r="I67" s="332">
        <v>508</v>
      </c>
    </row>
    <row r="68" ht="17.25" customHeight="1" spans="1:9">
      <c r="A68" s="293"/>
      <c r="B68" s="344"/>
      <c r="C68" s="337" t="s">
        <v>123</v>
      </c>
      <c r="D68" s="335">
        <v>60</v>
      </c>
      <c r="E68" s="334">
        <v>4.2</v>
      </c>
      <c r="F68" s="334">
        <v>0.66</v>
      </c>
      <c r="G68" s="334">
        <v>24.18</v>
      </c>
      <c r="H68" s="334">
        <v>115.8</v>
      </c>
      <c r="I68" s="332">
        <v>516</v>
      </c>
    </row>
    <row r="69" ht="17.25" customHeight="1" spans="1:12">
      <c r="A69" s="293"/>
      <c r="B69" s="339" t="s">
        <v>125</v>
      </c>
      <c r="C69" s="339"/>
      <c r="D69" s="340">
        <f>D63+D64+D65+D66+D67+D68</f>
        <v>930</v>
      </c>
      <c r="E69" s="340">
        <f t="shared" ref="E69:H69" si="9">E63+E64+E65+E66+E67+E68</f>
        <v>26.4</v>
      </c>
      <c r="F69" s="340">
        <f t="shared" si="9"/>
        <v>32.37</v>
      </c>
      <c r="G69" s="340">
        <f t="shared" si="9"/>
        <v>114.4</v>
      </c>
      <c r="H69" s="340">
        <f t="shared" si="9"/>
        <v>854.9</v>
      </c>
      <c r="I69" s="332"/>
      <c r="J69" s="355">
        <f>H69/H73</f>
        <v>0.670378357184866</v>
      </c>
      <c r="L69" s="421">
        <f>H69/H73</f>
        <v>0.670378357184866</v>
      </c>
    </row>
    <row r="70" ht="17.45" customHeight="1" spans="1:9">
      <c r="A70" s="293"/>
      <c r="B70" s="341" t="s">
        <v>416</v>
      </c>
      <c r="C70" s="332" t="s">
        <v>417</v>
      </c>
      <c r="D70" s="332">
        <v>200</v>
      </c>
      <c r="E70" s="332">
        <v>5.7</v>
      </c>
      <c r="F70" s="332">
        <v>6.3</v>
      </c>
      <c r="G70" s="332">
        <v>7.8</v>
      </c>
      <c r="H70" s="332">
        <v>114</v>
      </c>
      <c r="I70" s="332">
        <v>280</v>
      </c>
    </row>
    <row r="71" ht="17.45" customHeight="1" spans="1:9">
      <c r="A71" s="293"/>
      <c r="B71" s="345"/>
      <c r="C71" s="332" t="s">
        <v>443</v>
      </c>
      <c r="D71" s="332">
        <v>70</v>
      </c>
      <c r="E71" s="332">
        <v>5.6</v>
      </c>
      <c r="F71" s="332">
        <v>7.28</v>
      </c>
      <c r="G71" s="332">
        <v>46.2</v>
      </c>
      <c r="H71" s="332">
        <v>273.7</v>
      </c>
      <c r="I71" s="332"/>
    </row>
    <row r="72" ht="17.45" customHeight="1" spans="1:12">
      <c r="A72" s="293"/>
      <c r="B72" s="339" t="s">
        <v>419</v>
      </c>
      <c r="C72" s="339"/>
      <c r="D72" s="339">
        <f>D70+D71</f>
        <v>270</v>
      </c>
      <c r="E72" s="339">
        <f t="shared" ref="E72:H72" si="10">E70+E71</f>
        <v>11.3</v>
      </c>
      <c r="F72" s="339">
        <f t="shared" si="10"/>
        <v>13.58</v>
      </c>
      <c r="G72" s="339">
        <f t="shared" si="10"/>
        <v>54</v>
      </c>
      <c r="H72" s="339">
        <f t="shared" si="10"/>
        <v>387.7</v>
      </c>
      <c r="I72" s="332"/>
      <c r="J72" s="355">
        <f>H72/H73</f>
        <v>0.304018819839247</v>
      </c>
      <c r="L72" s="421">
        <f>H72/H73</f>
        <v>0.304018819839247</v>
      </c>
    </row>
    <row r="73" ht="17.25" customHeight="1" spans="1:9">
      <c r="A73" s="293"/>
      <c r="B73" s="339" t="s">
        <v>126</v>
      </c>
      <c r="C73" s="339"/>
      <c r="D73" s="340">
        <f>D62+D69</f>
        <v>1520</v>
      </c>
      <c r="E73" s="340">
        <f>E62+E69</f>
        <v>40.1</v>
      </c>
      <c r="F73" s="340">
        <f>F62+F69</f>
        <v>41.97</v>
      </c>
      <c r="G73" s="340">
        <f>G62+G69</f>
        <v>184.51</v>
      </c>
      <c r="H73" s="340">
        <f>H62+H69</f>
        <v>1275.25</v>
      </c>
      <c r="I73" s="339"/>
    </row>
    <row r="74" ht="17.25" customHeight="1" spans="1:9">
      <c r="A74" s="293"/>
      <c r="B74" s="328" t="s">
        <v>56</v>
      </c>
      <c r="C74" s="329"/>
      <c r="D74" s="329"/>
      <c r="E74" s="329"/>
      <c r="F74" s="329"/>
      <c r="G74" s="329"/>
      <c r="H74" s="329"/>
      <c r="I74" s="354"/>
    </row>
    <row r="75" ht="17.25" customHeight="1" spans="1:9">
      <c r="A75" s="293"/>
      <c r="B75" s="357" t="s">
        <v>2</v>
      </c>
      <c r="C75" s="352" t="s">
        <v>139</v>
      </c>
      <c r="D75" s="335">
        <v>200</v>
      </c>
      <c r="E75" s="343">
        <v>6.2</v>
      </c>
      <c r="F75" s="343">
        <v>7.46</v>
      </c>
      <c r="G75" s="343">
        <v>30.86</v>
      </c>
      <c r="H75" s="343">
        <v>215.4</v>
      </c>
      <c r="I75" s="332">
        <v>262</v>
      </c>
    </row>
    <row r="76" ht="17.25" customHeight="1" spans="1:9">
      <c r="A76" s="293"/>
      <c r="B76" s="358"/>
      <c r="C76" s="331" t="s">
        <v>129</v>
      </c>
      <c r="D76" s="332">
        <v>50</v>
      </c>
      <c r="E76" s="332">
        <v>3</v>
      </c>
      <c r="F76" s="332">
        <v>10.75</v>
      </c>
      <c r="G76" s="332">
        <v>18.25</v>
      </c>
      <c r="H76" s="332">
        <v>182.5</v>
      </c>
      <c r="I76" s="332">
        <v>1</v>
      </c>
    </row>
    <row r="77" ht="17.25" customHeight="1" spans="1:9">
      <c r="A77" s="293"/>
      <c r="B77" s="358"/>
      <c r="C77" s="331" t="s">
        <v>23</v>
      </c>
      <c r="D77" s="332">
        <v>200</v>
      </c>
      <c r="E77" s="335">
        <v>0.1</v>
      </c>
      <c r="F77" s="335">
        <v>0</v>
      </c>
      <c r="G77" s="335">
        <v>15.2</v>
      </c>
      <c r="H77" s="335">
        <v>61</v>
      </c>
      <c r="I77" s="332">
        <v>494</v>
      </c>
    </row>
    <row r="78" ht="17.25" hidden="1" customHeight="1" spans="1:9">
      <c r="A78" s="293"/>
      <c r="B78" s="359"/>
      <c r="C78" s="337" t="s">
        <v>282</v>
      </c>
      <c r="D78" s="335">
        <v>150</v>
      </c>
      <c r="E78" s="338">
        <v>1.5</v>
      </c>
      <c r="F78" s="338">
        <v>0.5</v>
      </c>
      <c r="G78" s="338">
        <v>21</v>
      </c>
      <c r="H78" s="338">
        <v>96</v>
      </c>
      <c r="I78" s="332">
        <v>112</v>
      </c>
    </row>
    <row r="79" ht="17.25" customHeight="1" spans="1:12">
      <c r="A79" s="293"/>
      <c r="B79" s="339" t="s">
        <v>119</v>
      </c>
      <c r="C79" s="339"/>
      <c r="D79" s="340">
        <f>D75+D76+D77</f>
        <v>450</v>
      </c>
      <c r="E79" s="340">
        <f t="shared" ref="E79:H79" si="11">E75+E76+E77</f>
        <v>9.3</v>
      </c>
      <c r="F79" s="340">
        <f t="shared" si="11"/>
        <v>18.21</v>
      </c>
      <c r="G79" s="340">
        <f t="shared" si="11"/>
        <v>64.31</v>
      </c>
      <c r="H79" s="340">
        <f t="shared" si="11"/>
        <v>458.9</v>
      </c>
      <c r="I79" s="332"/>
      <c r="J79" s="355">
        <f>H79/H90</f>
        <v>0.361125319693095</v>
      </c>
      <c r="L79" s="421">
        <f>H79/H90</f>
        <v>0.361125319693095</v>
      </c>
    </row>
    <row r="80" ht="17.25" customHeight="1" spans="1:9">
      <c r="A80" s="293"/>
      <c r="B80" s="360" t="s">
        <v>25</v>
      </c>
      <c r="C80" s="342" t="s">
        <v>120</v>
      </c>
      <c r="D80" s="332">
        <v>120</v>
      </c>
      <c r="E80" s="332">
        <v>1.08</v>
      </c>
      <c r="F80" s="332">
        <v>6.12</v>
      </c>
      <c r="G80" s="332">
        <v>4.32</v>
      </c>
      <c r="H80" s="343">
        <v>76.8</v>
      </c>
      <c r="I80" s="335">
        <v>31</v>
      </c>
    </row>
    <row r="81" ht="25.5" customHeight="1" spans="1:9">
      <c r="A81" s="293"/>
      <c r="B81" s="361"/>
      <c r="C81" s="337" t="s">
        <v>415</v>
      </c>
      <c r="D81" s="335">
        <v>250</v>
      </c>
      <c r="E81" s="335">
        <v>2.7</v>
      </c>
      <c r="F81" s="335">
        <v>2.85</v>
      </c>
      <c r="G81" s="335">
        <v>17.45</v>
      </c>
      <c r="H81" s="334">
        <v>118.25</v>
      </c>
      <c r="I81" s="335">
        <v>103</v>
      </c>
    </row>
    <row r="82" ht="17.25" customHeight="1" spans="1:9">
      <c r="A82" s="293"/>
      <c r="B82" s="361"/>
      <c r="C82" s="337" t="s">
        <v>28</v>
      </c>
      <c r="D82" s="335">
        <v>200</v>
      </c>
      <c r="E82" s="335">
        <v>4.2</v>
      </c>
      <c r="F82" s="335">
        <v>8.8</v>
      </c>
      <c r="G82" s="335">
        <v>21.8</v>
      </c>
      <c r="H82" s="335">
        <v>184</v>
      </c>
      <c r="I82" s="335">
        <v>429</v>
      </c>
    </row>
    <row r="83" ht="22.15" customHeight="1" spans="1:9">
      <c r="A83" s="293"/>
      <c r="B83" s="361"/>
      <c r="C83" s="337" t="s">
        <v>432</v>
      </c>
      <c r="D83" s="335">
        <v>200</v>
      </c>
      <c r="E83" s="335">
        <v>28.7</v>
      </c>
      <c r="F83" s="335">
        <v>7.9</v>
      </c>
      <c r="G83" s="335">
        <v>9.5</v>
      </c>
      <c r="H83" s="335">
        <v>225</v>
      </c>
      <c r="I83" s="335">
        <v>78</v>
      </c>
    </row>
    <row r="84" ht="17.25" customHeight="1" spans="1:9">
      <c r="A84" s="293"/>
      <c r="B84" s="361"/>
      <c r="C84" s="337" t="s">
        <v>54</v>
      </c>
      <c r="D84" s="332">
        <v>200</v>
      </c>
      <c r="E84" s="332">
        <v>1</v>
      </c>
      <c r="F84" s="332">
        <v>0.2</v>
      </c>
      <c r="G84" s="332">
        <v>0.2</v>
      </c>
      <c r="H84" s="343">
        <v>92</v>
      </c>
      <c r="I84" s="335">
        <v>518</v>
      </c>
    </row>
    <row r="85" ht="17.25" customHeight="1" spans="1:9">
      <c r="A85" s="293"/>
      <c r="B85" s="361"/>
      <c r="C85" s="337" t="s">
        <v>123</v>
      </c>
      <c r="D85" s="335">
        <v>60</v>
      </c>
      <c r="E85" s="334">
        <v>4.2</v>
      </c>
      <c r="F85" s="334">
        <v>0.66</v>
      </c>
      <c r="G85" s="334">
        <v>24.18</v>
      </c>
      <c r="H85" s="334">
        <v>115.8</v>
      </c>
      <c r="I85" s="332">
        <v>516</v>
      </c>
    </row>
    <row r="86" ht="15.6" customHeight="1" spans="1:12">
      <c r="A86" s="293"/>
      <c r="B86" s="339" t="s">
        <v>125</v>
      </c>
      <c r="C86" s="339"/>
      <c r="D86" s="340">
        <f>D80+D81+D82+D83+D84+D85</f>
        <v>1030</v>
      </c>
      <c r="E86" s="340">
        <f t="shared" ref="E86:H86" si="12">E80+E81+E82+E83+E84+E85</f>
        <v>41.88</v>
      </c>
      <c r="F86" s="340">
        <f t="shared" si="12"/>
        <v>26.53</v>
      </c>
      <c r="G86" s="340">
        <f t="shared" si="12"/>
        <v>77.45</v>
      </c>
      <c r="H86" s="340">
        <f t="shared" si="12"/>
        <v>811.85</v>
      </c>
      <c r="I86" s="332"/>
      <c r="J86" s="355">
        <f>H86/H90</f>
        <v>0.638874680306905</v>
      </c>
      <c r="L86" s="421">
        <f>H86/H90</f>
        <v>0.638874680306905</v>
      </c>
    </row>
    <row r="87" ht="17.25" customHeight="1" spans="1:9">
      <c r="A87" s="293"/>
      <c r="B87" s="341" t="s">
        <v>416</v>
      </c>
      <c r="C87" s="353" t="s">
        <v>424</v>
      </c>
      <c r="D87" s="332">
        <v>200</v>
      </c>
      <c r="E87" s="332">
        <v>3.16</v>
      </c>
      <c r="F87" s="332">
        <v>2.68</v>
      </c>
      <c r="G87" s="332">
        <v>15.94</v>
      </c>
      <c r="H87" s="332">
        <v>100.6</v>
      </c>
      <c r="I87" s="332">
        <v>379</v>
      </c>
    </row>
    <row r="88" ht="27" customHeight="1" spans="1:9">
      <c r="A88" s="293"/>
      <c r="B88" s="345"/>
      <c r="C88" s="338" t="s">
        <v>444</v>
      </c>
      <c r="D88" s="332">
        <v>70</v>
      </c>
      <c r="E88" s="332">
        <v>7.78</v>
      </c>
      <c r="F88" s="332">
        <v>8.3</v>
      </c>
      <c r="G88" s="332">
        <v>29.9</v>
      </c>
      <c r="H88" s="332">
        <v>225.87</v>
      </c>
      <c r="I88" s="332"/>
    </row>
    <row r="89" ht="17.25" customHeight="1" spans="1:12">
      <c r="A89" s="293"/>
      <c r="B89" s="339" t="s">
        <v>419</v>
      </c>
      <c r="C89" s="339"/>
      <c r="D89" s="339">
        <f>D87+D88</f>
        <v>270</v>
      </c>
      <c r="E89" s="339">
        <f t="shared" ref="E89:H89" si="13">E87+E88</f>
        <v>10.94</v>
      </c>
      <c r="F89" s="339">
        <f t="shared" si="13"/>
        <v>10.98</v>
      </c>
      <c r="G89" s="339">
        <f t="shared" si="13"/>
        <v>45.84</v>
      </c>
      <c r="H89" s="339">
        <f t="shared" si="13"/>
        <v>326.47</v>
      </c>
      <c r="I89" s="332"/>
      <c r="J89" s="355">
        <f>H89/H90</f>
        <v>0.256911272870352</v>
      </c>
      <c r="L89" s="421">
        <f>H89/H90</f>
        <v>0.256911272870352</v>
      </c>
    </row>
    <row r="90" ht="17.25" customHeight="1" spans="1:9">
      <c r="A90" s="293"/>
      <c r="B90" s="339" t="s">
        <v>126</v>
      </c>
      <c r="C90" s="339"/>
      <c r="D90" s="340">
        <f>D79+D86</f>
        <v>1480</v>
      </c>
      <c r="E90" s="340">
        <f>E79+E86</f>
        <v>51.18</v>
      </c>
      <c r="F90" s="340">
        <f>F79+F86</f>
        <v>44.74</v>
      </c>
      <c r="G90" s="340">
        <f>G79+G86</f>
        <v>141.76</v>
      </c>
      <c r="H90" s="340">
        <f>H79+H86</f>
        <v>1270.75</v>
      </c>
      <c r="I90" s="339"/>
    </row>
    <row r="91" ht="17.25" customHeight="1" spans="1:9">
      <c r="A91" s="293"/>
      <c r="B91" s="328" t="s">
        <v>62</v>
      </c>
      <c r="C91" s="329"/>
      <c r="D91" s="329"/>
      <c r="E91" s="329"/>
      <c r="F91" s="329"/>
      <c r="G91" s="329"/>
      <c r="H91" s="329"/>
      <c r="I91" s="354"/>
    </row>
    <row r="92" ht="17.25" customHeight="1" spans="1:9">
      <c r="A92" s="293"/>
      <c r="B92" s="341" t="s">
        <v>2</v>
      </c>
      <c r="C92" s="362" t="s">
        <v>141</v>
      </c>
      <c r="D92" s="363">
        <v>200</v>
      </c>
      <c r="E92" s="343">
        <v>5.62</v>
      </c>
      <c r="F92" s="343">
        <v>7.78</v>
      </c>
      <c r="G92" s="363">
        <v>39.02</v>
      </c>
      <c r="H92" s="343">
        <v>249.72</v>
      </c>
      <c r="I92" s="332">
        <v>181</v>
      </c>
    </row>
    <row r="93" ht="17.25" customHeight="1" spans="1:9">
      <c r="A93" s="293"/>
      <c r="B93" s="344"/>
      <c r="C93" s="331" t="s">
        <v>22</v>
      </c>
      <c r="D93" s="332">
        <v>50</v>
      </c>
      <c r="E93" s="332">
        <v>6.25</v>
      </c>
      <c r="F93" s="332">
        <v>3.75</v>
      </c>
      <c r="G93" s="332">
        <v>18.13</v>
      </c>
      <c r="H93" s="332">
        <v>133.75</v>
      </c>
      <c r="I93" s="332">
        <v>3</v>
      </c>
    </row>
    <row r="94" ht="17.25" customHeight="1" spans="1:9">
      <c r="A94" s="293"/>
      <c r="B94" s="344"/>
      <c r="C94" s="348" t="s">
        <v>45</v>
      </c>
      <c r="D94" s="349">
        <v>200</v>
      </c>
      <c r="E94" s="348">
        <v>3.6</v>
      </c>
      <c r="F94" s="348">
        <v>3.3</v>
      </c>
      <c r="G94" s="348">
        <v>25</v>
      </c>
      <c r="H94" s="350">
        <v>144</v>
      </c>
      <c r="I94" s="332">
        <v>496</v>
      </c>
    </row>
    <row r="95" ht="17.25" customHeight="1" spans="1:9">
      <c r="A95" s="293"/>
      <c r="B95" s="344"/>
      <c r="C95" s="337" t="s">
        <v>414</v>
      </c>
      <c r="D95" s="335">
        <v>140</v>
      </c>
      <c r="E95" s="338">
        <v>0.99</v>
      </c>
      <c r="F95" s="338">
        <v>0.22</v>
      </c>
      <c r="G95" s="338">
        <v>8.91</v>
      </c>
      <c r="H95" s="338">
        <v>47.3</v>
      </c>
      <c r="I95" s="332"/>
    </row>
    <row r="96" ht="17.25" customHeight="1" spans="1:12">
      <c r="A96" s="293"/>
      <c r="B96" s="339" t="s">
        <v>119</v>
      </c>
      <c r="C96" s="339"/>
      <c r="D96" s="340">
        <f>D92+D93+D94+D95</f>
        <v>590</v>
      </c>
      <c r="E96" s="340">
        <f t="shared" ref="E96:H96" si="14">E92+E93+E94</f>
        <v>15.47</v>
      </c>
      <c r="F96" s="340">
        <f t="shared" si="14"/>
        <v>14.83</v>
      </c>
      <c r="G96" s="340">
        <f t="shared" si="14"/>
        <v>82.15</v>
      </c>
      <c r="H96" s="340">
        <f t="shared" si="14"/>
        <v>527.47</v>
      </c>
      <c r="I96" s="332"/>
      <c r="J96" s="355">
        <f>H96/H107</f>
        <v>0.378366939967147</v>
      </c>
      <c r="L96" s="421">
        <f>H96/H107</f>
        <v>0.378366939967147</v>
      </c>
    </row>
    <row r="97" ht="17.25" customHeight="1" spans="1:9">
      <c r="A97" s="293"/>
      <c r="B97" s="341" t="s">
        <v>25</v>
      </c>
      <c r="C97" s="352" t="s">
        <v>428</v>
      </c>
      <c r="D97" s="332">
        <v>120</v>
      </c>
      <c r="E97" s="332">
        <v>0.84</v>
      </c>
      <c r="F97" s="332">
        <v>0.12</v>
      </c>
      <c r="G97" s="332">
        <v>2.28</v>
      </c>
      <c r="H97" s="343">
        <v>14.4</v>
      </c>
      <c r="I97" s="335">
        <v>71</v>
      </c>
    </row>
    <row r="98" ht="17.25" customHeight="1" spans="1:9">
      <c r="A98" s="293"/>
      <c r="B98" s="344"/>
      <c r="C98" s="337" t="s">
        <v>142</v>
      </c>
      <c r="D98" s="335">
        <v>250</v>
      </c>
      <c r="E98" s="335">
        <v>1.83</v>
      </c>
      <c r="F98" s="335">
        <v>5</v>
      </c>
      <c r="G98" s="335">
        <v>10.65</v>
      </c>
      <c r="H98" s="334">
        <v>95</v>
      </c>
      <c r="I98" s="335">
        <v>128</v>
      </c>
    </row>
    <row r="99" ht="17.25" customHeight="1" spans="1:9">
      <c r="A99" s="293"/>
      <c r="B99" s="344"/>
      <c r="C99" s="337" t="s">
        <v>49</v>
      </c>
      <c r="D99" s="335">
        <v>200</v>
      </c>
      <c r="E99" s="335">
        <v>11.4</v>
      </c>
      <c r="F99" s="335">
        <v>10.46</v>
      </c>
      <c r="G99" s="335">
        <v>49.44</v>
      </c>
      <c r="H99" s="335">
        <v>337.4</v>
      </c>
      <c r="I99" s="335">
        <v>237</v>
      </c>
    </row>
    <row r="100" ht="17.25" customHeight="1" spans="1:9">
      <c r="A100" s="293"/>
      <c r="B100" s="344"/>
      <c r="C100" s="337" t="s">
        <v>143</v>
      </c>
      <c r="D100" s="335">
        <v>100</v>
      </c>
      <c r="E100" s="335">
        <v>15.2</v>
      </c>
      <c r="F100" s="335">
        <v>17.4</v>
      </c>
      <c r="G100" s="335">
        <v>2.3</v>
      </c>
      <c r="H100" s="335">
        <v>227</v>
      </c>
      <c r="I100" s="335">
        <v>363</v>
      </c>
    </row>
    <row r="101" ht="27.6" customHeight="1" spans="1:9">
      <c r="A101" s="293"/>
      <c r="B101" s="344"/>
      <c r="C101" s="353" t="s">
        <v>423</v>
      </c>
      <c r="D101" s="332">
        <v>200</v>
      </c>
      <c r="E101" s="332">
        <v>0.2</v>
      </c>
      <c r="F101" s="332">
        <v>0</v>
      </c>
      <c r="G101" s="332">
        <v>19.8</v>
      </c>
      <c r="H101" s="332">
        <v>77</v>
      </c>
      <c r="I101" s="332">
        <v>296</v>
      </c>
    </row>
    <row r="102" ht="17.25" customHeight="1" spans="1:9">
      <c r="A102" s="293"/>
      <c r="B102" s="344"/>
      <c r="C102" s="337" t="s">
        <v>123</v>
      </c>
      <c r="D102" s="335">
        <v>60</v>
      </c>
      <c r="E102" s="334">
        <v>4.2</v>
      </c>
      <c r="F102" s="334">
        <v>0.66</v>
      </c>
      <c r="G102" s="334">
        <v>24.18</v>
      </c>
      <c r="H102" s="334">
        <v>115.8</v>
      </c>
      <c r="I102" s="332">
        <v>516</v>
      </c>
    </row>
    <row r="103" ht="17.25" customHeight="1" spans="1:12">
      <c r="A103" s="293"/>
      <c r="B103" s="339" t="s">
        <v>125</v>
      </c>
      <c r="C103" s="339"/>
      <c r="D103" s="340">
        <f>D97+D98+D99+D100+D101+D102</f>
        <v>930</v>
      </c>
      <c r="E103" s="340">
        <f t="shared" ref="E103:H103" si="15">E97+E98+E99+E100+E101+E102</f>
        <v>33.67</v>
      </c>
      <c r="F103" s="340">
        <f t="shared" si="15"/>
        <v>33.64</v>
      </c>
      <c r="G103" s="340">
        <f t="shared" si="15"/>
        <v>108.65</v>
      </c>
      <c r="H103" s="340">
        <f t="shared" si="15"/>
        <v>866.6</v>
      </c>
      <c r="I103" s="332"/>
      <c r="J103" s="355">
        <f>H103/H107</f>
        <v>0.621633060032853</v>
      </c>
      <c r="L103" s="421">
        <f>H103/H107</f>
        <v>0.621633060032853</v>
      </c>
    </row>
    <row r="104" ht="17.25" customHeight="1" spans="1:9">
      <c r="A104" s="293"/>
      <c r="B104" s="341" t="s">
        <v>416</v>
      </c>
      <c r="C104" s="332" t="s">
        <v>417</v>
      </c>
      <c r="D104" s="332">
        <v>200</v>
      </c>
      <c r="E104" s="332">
        <v>5.7</v>
      </c>
      <c r="F104" s="332">
        <v>6.3</v>
      </c>
      <c r="G104" s="332">
        <v>7.8</v>
      </c>
      <c r="H104" s="332">
        <v>114</v>
      </c>
      <c r="I104" s="332">
        <v>280</v>
      </c>
    </row>
    <row r="105" ht="17.25" customHeight="1" spans="1:9">
      <c r="A105" s="293"/>
      <c r="B105" s="345"/>
      <c r="C105" s="332" t="s">
        <v>442</v>
      </c>
      <c r="D105" s="332">
        <v>100</v>
      </c>
      <c r="E105" s="332">
        <v>7</v>
      </c>
      <c r="F105" s="332">
        <v>5</v>
      </c>
      <c r="G105" s="332">
        <v>58</v>
      </c>
      <c r="H105" s="332">
        <v>300</v>
      </c>
      <c r="I105" s="332"/>
    </row>
    <row r="106" ht="17.25" customHeight="1" spans="1:12">
      <c r="A106" s="293"/>
      <c r="B106" s="339" t="s">
        <v>419</v>
      </c>
      <c r="C106" s="339"/>
      <c r="D106" s="339">
        <f>D104+D105</f>
        <v>300</v>
      </c>
      <c r="E106" s="339">
        <f t="shared" ref="E106:H106" si="16">E104+E105</f>
        <v>12.7</v>
      </c>
      <c r="F106" s="339">
        <f t="shared" si="16"/>
        <v>11.3</v>
      </c>
      <c r="G106" s="339">
        <f t="shared" si="16"/>
        <v>65.8</v>
      </c>
      <c r="H106" s="339">
        <f t="shared" si="16"/>
        <v>414</v>
      </c>
      <c r="I106" s="332"/>
      <c r="J106" s="355">
        <f>H106/H107</f>
        <v>0.296972174998386</v>
      </c>
      <c r="L106" s="421">
        <f>H106/H107</f>
        <v>0.296972174998386</v>
      </c>
    </row>
    <row r="107" ht="17.25" customHeight="1" spans="1:9">
      <c r="A107" s="293"/>
      <c r="B107" s="339" t="s">
        <v>126</v>
      </c>
      <c r="C107" s="339"/>
      <c r="D107" s="340">
        <f>D96+D103</f>
        <v>1520</v>
      </c>
      <c r="E107" s="340">
        <f>E96+E103</f>
        <v>49.14</v>
      </c>
      <c r="F107" s="340">
        <f>F96+F103</f>
        <v>48.47</v>
      </c>
      <c r="G107" s="340">
        <f>G96+G103</f>
        <v>190.8</v>
      </c>
      <c r="H107" s="340">
        <f>H96+H103</f>
        <v>1394.07</v>
      </c>
      <c r="I107" s="339"/>
    </row>
    <row r="108" ht="17.25" customHeight="1" spans="1:9">
      <c r="A108" s="293"/>
      <c r="B108" s="328" t="s">
        <v>144</v>
      </c>
      <c r="C108" s="329"/>
      <c r="D108" s="329"/>
      <c r="E108" s="329"/>
      <c r="F108" s="329"/>
      <c r="G108" s="329"/>
      <c r="H108" s="329"/>
      <c r="I108" s="354"/>
    </row>
    <row r="109" ht="17.25" customHeight="1" spans="1:9">
      <c r="A109" s="293"/>
      <c r="B109" s="328" t="s">
        <v>1</v>
      </c>
      <c r="C109" s="329"/>
      <c r="D109" s="329"/>
      <c r="E109" s="329"/>
      <c r="F109" s="329"/>
      <c r="G109" s="329"/>
      <c r="H109" s="329"/>
      <c r="I109" s="354"/>
    </row>
    <row r="110" ht="17.25" customHeight="1" spans="1:9">
      <c r="A110" s="293"/>
      <c r="B110" s="341" t="s">
        <v>2</v>
      </c>
      <c r="C110" s="331" t="s">
        <v>145</v>
      </c>
      <c r="D110" s="332" t="s">
        <v>420</v>
      </c>
      <c r="E110" s="332">
        <v>7.68</v>
      </c>
      <c r="F110" s="332">
        <v>7.29</v>
      </c>
      <c r="G110" s="332">
        <v>16.23</v>
      </c>
      <c r="H110" s="332">
        <v>130.24</v>
      </c>
      <c r="I110" s="332">
        <v>319</v>
      </c>
    </row>
    <row r="111" ht="17.25" customHeight="1" spans="1:9">
      <c r="A111" s="293"/>
      <c r="B111" s="344"/>
      <c r="C111" s="331" t="s">
        <v>129</v>
      </c>
      <c r="D111" s="332">
        <v>50</v>
      </c>
      <c r="E111" s="332">
        <v>3</v>
      </c>
      <c r="F111" s="332">
        <v>10.75</v>
      </c>
      <c r="G111" s="332">
        <v>18.25</v>
      </c>
      <c r="H111" s="332">
        <v>182.5</v>
      </c>
      <c r="I111" s="332">
        <v>1</v>
      </c>
    </row>
    <row r="112" ht="17.25" customHeight="1" spans="1:9">
      <c r="A112" s="293"/>
      <c r="B112" s="344"/>
      <c r="C112" s="332" t="s">
        <v>427</v>
      </c>
      <c r="D112" s="335">
        <v>200</v>
      </c>
      <c r="E112" s="335">
        <v>0.1</v>
      </c>
      <c r="F112" s="335">
        <v>0.04</v>
      </c>
      <c r="G112" s="335">
        <v>9.9</v>
      </c>
      <c r="H112" s="334">
        <v>35</v>
      </c>
      <c r="I112" s="332">
        <v>268</v>
      </c>
    </row>
    <row r="113" ht="17.25" hidden="1" customHeight="1" spans="1:9">
      <c r="A113" s="293"/>
      <c r="B113" s="345"/>
      <c r="C113" s="337" t="s">
        <v>282</v>
      </c>
      <c r="D113" s="335">
        <v>150</v>
      </c>
      <c r="E113" s="338">
        <v>1.5</v>
      </c>
      <c r="F113" s="338">
        <v>0.5</v>
      </c>
      <c r="G113" s="338">
        <v>21</v>
      </c>
      <c r="H113" s="338">
        <v>96</v>
      </c>
      <c r="I113" s="332">
        <v>112</v>
      </c>
    </row>
    <row r="114" ht="17.25" customHeight="1" spans="1:12">
      <c r="A114" s="293"/>
      <c r="B114" s="339" t="s">
        <v>119</v>
      </c>
      <c r="C114" s="339"/>
      <c r="D114" s="340">
        <f>226+D111+D112</f>
        <v>476</v>
      </c>
      <c r="E114" s="340">
        <f>E110+E111+E112</f>
        <v>10.78</v>
      </c>
      <c r="F114" s="340">
        <f t="shared" ref="F114:H114" si="17">F110+F111+F112</f>
        <v>18.08</v>
      </c>
      <c r="G114" s="340">
        <f t="shared" si="17"/>
        <v>44.38</v>
      </c>
      <c r="H114" s="340">
        <f t="shared" si="17"/>
        <v>347.74</v>
      </c>
      <c r="I114" s="332"/>
      <c r="J114" s="355">
        <f>H114/H125</f>
        <v>0.33703574474684</v>
      </c>
      <c r="L114" s="421">
        <f>H114/H125</f>
        <v>0.33703574474684</v>
      </c>
    </row>
    <row r="115" ht="17.25" customHeight="1" spans="1:9">
      <c r="A115" s="293"/>
      <c r="B115" s="341" t="s">
        <v>25</v>
      </c>
      <c r="C115" s="342" t="s">
        <v>421</v>
      </c>
      <c r="D115" s="335">
        <v>120</v>
      </c>
      <c r="E115" s="335">
        <v>1.32</v>
      </c>
      <c r="F115" s="335">
        <v>0.24</v>
      </c>
      <c r="G115" s="335">
        <v>4.56</v>
      </c>
      <c r="H115" s="334">
        <v>26.4</v>
      </c>
      <c r="I115" s="335">
        <v>71</v>
      </c>
    </row>
    <row r="116" ht="17.25" customHeight="1" spans="1:9">
      <c r="A116" s="293"/>
      <c r="B116" s="344"/>
      <c r="C116" s="337" t="s">
        <v>131</v>
      </c>
      <c r="D116" s="335">
        <v>250</v>
      </c>
      <c r="E116" s="335">
        <v>1.75</v>
      </c>
      <c r="F116" s="335">
        <v>4.98</v>
      </c>
      <c r="G116" s="335">
        <v>7.78</v>
      </c>
      <c r="H116" s="335">
        <v>83</v>
      </c>
      <c r="I116" s="335">
        <v>142</v>
      </c>
    </row>
    <row r="117" ht="17.25" customHeight="1" spans="1:9">
      <c r="A117" s="293"/>
      <c r="B117" s="344"/>
      <c r="C117" s="337" t="s">
        <v>136</v>
      </c>
      <c r="D117" s="335">
        <v>200</v>
      </c>
      <c r="E117" s="335">
        <v>7.54</v>
      </c>
      <c r="F117" s="335">
        <v>0.9</v>
      </c>
      <c r="G117" s="335">
        <v>38.72</v>
      </c>
      <c r="H117" s="334">
        <v>193.2</v>
      </c>
      <c r="I117" s="335">
        <v>291</v>
      </c>
    </row>
    <row r="118" ht="17.25" customHeight="1" spans="1:9">
      <c r="A118" s="293"/>
      <c r="B118" s="344"/>
      <c r="C118" s="337" t="s">
        <v>146</v>
      </c>
      <c r="D118" s="335">
        <v>100</v>
      </c>
      <c r="E118" s="332">
        <v>11.76</v>
      </c>
      <c r="F118" s="332">
        <v>10.78</v>
      </c>
      <c r="G118" s="332">
        <v>2.94</v>
      </c>
      <c r="H118" s="343">
        <v>155.62</v>
      </c>
      <c r="I118" s="335">
        <v>301</v>
      </c>
    </row>
    <row r="119" ht="14.45" customHeight="1" spans="1:9">
      <c r="A119" s="293"/>
      <c r="B119" s="344"/>
      <c r="C119" s="353" t="s">
        <v>431</v>
      </c>
      <c r="D119" s="332">
        <v>200</v>
      </c>
      <c r="E119" s="332">
        <v>0.5</v>
      </c>
      <c r="F119" s="332">
        <v>0</v>
      </c>
      <c r="G119" s="332">
        <v>27</v>
      </c>
      <c r="H119" s="332">
        <v>110</v>
      </c>
      <c r="I119" s="332">
        <v>508</v>
      </c>
    </row>
    <row r="120" ht="17.25" customHeight="1" spans="1:9">
      <c r="A120" s="293"/>
      <c r="B120" s="344"/>
      <c r="C120" s="337" t="s">
        <v>123</v>
      </c>
      <c r="D120" s="335">
        <v>60</v>
      </c>
      <c r="E120" s="334">
        <v>4.2</v>
      </c>
      <c r="F120" s="334">
        <v>0.66</v>
      </c>
      <c r="G120" s="334">
        <v>24.18</v>
      </c>
      <c r="H120" s="334">
        <v>115.8</v>
      </c>
      <c r="I120" s="332">
        <v>516</v>
      </c>
    </row>
    <row r="121" ht="17.25" customHeight="1" spans="1:12">
      <c r="A121" s="293"/>
      <c r="B121" s="339" t="s">
        <v>125</v>
      </c>
      <c r="C121" s="339"/>
      <c r="D121" s="340">
        <f>D115+D116+D117+D118+D119+D120</f>
        <v>930</v>
      </c>
      <c r="E121" s="340">
        <f t="shared" ref="E121:H121" si="18">E115+E116+E117+E118+E119+E120</f>
        <v>27.07</v>
      </c>
      <c r="F121" s="340">
        <f t="shared" si="18"/>
        <v>17.56</v>
      </c>
      <c r="G121" s="340">
        <f t="shared" si="18"/>
        <v>105.18</v>
      </c>
      <c r="H121" s="340">
        <f t="shared" si="18"/>
        <v>684.02</v>
      </c>
      <c r="I121" s="332"/>
      <c r="J121" s="355">
        <f>H121/H125</f>
        <v>0.66296425525316</v>
      </c>
      <c r="L121" s="421">
        <f>H121/H125</f>
        <v>0.66296425525316</v>
      </c>
    </row>
    <row r="122" ht="17.25" customHeight="1" spans="1:9">
      <c r="A122" s="293"/>
      <c r="B122" s="341" t="s">
        <v>416</v>
      </c>
      <c r="C122" s="353" t="s">
        <v>424</v>
      </c>
      <c r="D122" s="332">
        <v>200</v>
      </c>
      <c r="E122" s="332">
        <v>3.16</v>
      </c>
      <c r="F122" s="332">
        <v>2.68</v>
      </c>
      <c r="G122" s="332">
        <v>15.94</v>
      </c>
      <c r="H122" s="332">
        <v>100.6</v>
      </c>
      <c r="I122" s="332">
        <v>379</v>
      </c>
    </row>
    <row r="123" ht="17.25" customHeight="1" spans="1:9">
      <c r="A123" s="293"/>
      <c r="B123" s="345"/>
      <c r="C123" s="332" t="s">
        <v>418</v>
      </c>
      <c r="D123" s="332">
        <v>65</v>
      </c>
      <c r="E123" s="332">
        <v>4.55</v>
      </c>
      <c r="F123" s="332">
        <v>13.65</v>
      </c>
      <c r="G123" s="332">
        <v>34.45</v>
      </c>
      <c r="H123" s="332">
        <v>279.5</v>
      </c>
      <c r="I123" s="332"/>
    </row>
    <row r="124" ht="17.25" customHeight="1" spans="1:12">
      <c r="A124" s="293"/>
      <c r="B124" s="339" t="s">
        <v>419</v>
      </c>
      <c r="C124" s="339"/>
      <c r="D124" s="339">
        <f>D122+D123</f>
        <v>265</v>
      </c>
      <c r="E124" s="339">
        <f t="shared" ref="E124:H124" si="19">E122+E123</f>
        <v>7.71</v>
      </c>
      <c r="F124" s="339">
        <f t="shared" si="19"/>
        <v>16.33</v>
      </c>
      <c r="G124" s="339">
        <f t="shared" si="19"/>
        <v>50.39</v>
      </c>
      <c r="H124" s="339">
        <f t="shared" si="19"/>
        <v>380.1</v>
      </c>
      <c r="I124" s="332"/>
      <c r="J124" s="355">
        <f>H124/H125</f>
        <v>0.368399627820423</v>
      </c>
      <c r="L124" s="421">
        <f>H124/H125</f>
        <v>0.368399627820423</v>
      </c>
    </row>
    <row r="125" ht="17.25" customHeight="1" spans="1:9">
      <c r="A125" s="293"/>
      <c r="B125" s="339" t="s">
        <v>126</v>
      </c>
      <c r="C125" s="339"/>
      <c r="D125" s="340">
        <f>D114+D121</f>
        <v>1406</v>
      </c>
      <c r="E125" s="340">
        <f>E114+E121</f>
        <v>37.85</v>
      </c>
      <c r="F125" s="340">
        <f>F114+F121</f>
        <v>35.64</v>
      </c>
      <c r="G125" s="340">
        <f>G114+G121</f>
        <v>149.56</v>
      </c>
      <c r="H125" s="340">
        <f>H114+H121</f>
        <v>1031.76</v>
      </c>
      <c r="I125" s="339"/>
    </row>
    <row r="126" ht="17.25" customHeight="1" spans="1:9">
      <c r="A126" s="293"/>
      <c r="B126" s="328" t="s">
        <v>36</v>
      </c>
      <c r="C126" s="329"/>
      <c r="D126" s="329"/>
      <c r="E126" s="329"/>
      <c r="F126" s="329"/>
      <c r="G126" s="329"/>
      <c r="H126" s="329"/>
      <c r="I126" s="354"/>
    </row>
    <row r="127" ht="17.25" customHeight="1" spans="1:9">
      <c r="A127" s="293"/>
      <c r="B127" s="341" t="s">
        <v>2</v>
      </c>
      <c r="C127" s="362" t="s">
        <v>147</v>
      </c>
      <c r="D127" s="335">
        <v>200</v>
      </c>
      <c r="E127" s="335">
        <v>7.4</v>
      </c>
      <c r="F127" s="335">
        <v>7.48</v>
      </c>
      <c r="G127" s="335">
        <v>36.5</v>
      </c>
      <c r="H127" s="335">
        <v>243</v>
      </c>
      <c r="I127" s="332">
        <v>264</v>
      </c>
    </row>
    <row r="128" ht="17.25" customHeight="1" spans="1:9">
      <c r="A128" s="293"/>
      <c r="B128" s="344"/>
      <c r="C128" s="337" t="s">
        <v>23</v>
      </c>
      <c r="D128" s="332">
        <v>200</v>
      </c>
      <c r="E128" s="335">
        <v>0.1</v>
      </c>
      <c r="F128" s="335">
        <v>0</v>
      </c>
      <c r="G128" s="335">
        <v>15.2</v>
      </c>
      <c r="H128" s="335">
        <v>61</v>
      </c>
      <c r="I128" s="332">
        <v>494</v>
      </c>
    </row>
    <row r="129" ht="17.25" customHeight="1" spans="1:9">
      <c r="A129" s="293"/>
      <c r="B129" s="344"/>
      <c r="C129" s="337" t="s">
        <v>22</v>
      </c>
      <c r="D129" s="332">
        <v>50</v>
      </c>
      <c r="E129" s="332">
        <v>6.25</v>
      </c>
      <c r="F129" s="332">
        <v>3.75</v>
      </c>
      <c r="G129" s="332">
        <v>18.13</v>
      </c>
      <c r="H129" s="332">
        <v>133.75</v>
      </c>
      <c r="I129" s="332">
        <v>3</v>
      </c>
    </row>
    <row r="130" ht="17.25" customHeight="1" spans="1:9">
      <c r="A130" s="293"/>
      <c r="B130" s="344"/>
      <c r="C130" s="337" t="s">
        <v>282</v>
      </c>
      <c r="D130" s="335">
        <v>140</v>
      </c>
      <c r="E130" s="338">
        <v>1.65</v>
      </c>
      <c r="F130" s="338">
        <v>0.55</v>
      </c>
      <c r="G130" s="338">
        <v>23.1</v>
      </c>
      <c r="H130" s="338">
        <v>105.6</v>
      </c>
      <c r="I130" s="332"/>
    </row>
    <row r="131" ht="17.25" customHeight="1" spans="1:12">
      <c r="A131" s="293"/>
      <c r="B131" s="339" t="s">
        <v>119</v>
      </c>
      <c r="C131" s="339"/>
      <c r="D131" s="340">
        <f>D127+D128+D129+D130</f>
        <v>590</v>
      </c>
      <c r="E131" s="340">
        <f t="shared" ref="E131:H131" si="20">E127+E128+E129+E130</f>
        <v>15.4</v>
      </c>
      <c r="F131" s="340">
        <f t="shared" si="20"/>
        <v>11.78</v>
      </c>
      <c r="G131" s="340">
        <f t="shared" si="20"/>
        <v>92.93</v>
      </c>
      <c r="H131" s="340">
        <f t="shared" si="20"/>
        <v>543.35</v>
      </c>
      <c r="I131" s="339"/>
      <c r="J131" s="355">
        <f>H131/H142</f>
        <v>0.431213047101306</v>
      </c>
      <c r="L131" s="421">
        <f>H131/H142</f>
        <v>0.431213047101306</v>
      </c>
    </row>
    <row r="132" ht="17.25" customHeight="1" spans="1:9">
      <c r="A132" s="293"/>
      <c r="B132" s="341" t="s">
        <v>25</v>
      </c>
      <c r="C132" s="342" t="s">
        <v>120</v>
      </c>
      <c r="D132" s="332">
        <v>120</v>
      </c>
      <c r="E132" s="332">
        <v>1.08</v>
      </c>
      <c r="F132" s="332">
        <v>6.12</v>
      </c>
      <c r="G132" s="332">
        <v>4.32</v>
      </c>
      <c r="H132" s="343">
        <v>76.8</v>
      </c>
      <c r="I132" s="335">
        <v>31</v>
      </c>
    </row>
    <row r="133" ht="17.25" customHeight="1" spans="1:9">
      <c r="A133" s="293"/>
      <c r="B133" s="344"/>
      <c r="C133" s="337" t="s">
        <v>435</v>
      </c>
      <c r="D133" s="335">
        <v>250</v>
      </c>
      <c r="E133" s="334">
        <v>2.68</v>
      </c>
      <c r="F133" s="334">
        <v>2.5</v>
      </c>
      <c r="G133" s="334">
        <v>19.33</v>
      </c>
      <c r="H133" s="334">
        <v>112.5</v>
      </c>
      <c r="I133" s="335">
        <v>61</v>
      </c>
    </row>
    <row r="134" ht="17.25" customHeight="1" spans="1:9">
      <c r="A134" s="293"/>
      <c r="B134" s="344"/>
      <c r="C134" s="337" t="s">
        <v>28</v>
      </c>
      <c r="D134" s="335">
        <v>200</v>
      </c>
      <c r="E134" s="335">
        <v>4.2</v>
      </c>
      <c r="F134" s="335">
        <v>8.8</v>
      </c>
      <c r="G134" s="335">
        <v>21.8</v>
      </c>
      <c r="H134" s="335">
        <v>184</v>
      </c>
      <c r="I134" s="335">
        <v>429</v>
      </c>
    </row>
    <row r="135" ht="17.25" customHeight="1" spans="1:9">
      <c r="A135" s="293"/>
      <c r="B135" s="344"/>
      <c r="C135" s="337" t="s">
        <v>436</v>
      </c>
      <c r="D135" s="335">
        <v>120</v>
      </c>
      <c r="E135" s="343">
        <v>16.68</v>
      </c>
      <c r="F135" s="343">
        <v>2.52</v>
      </c>
      <c r="G135" s="343">
        <v>11.52</v>
      </c>
      <c r="H135" s="343">
        <v>135.6</v>
      </c>
      <c r="I135" s="335">
        <v>345</v>
      </c>
    </row>
    <row r="136" ht="17.25" customHeight="1" spans="1:9">
      <c r="A136" s="293"/>
      <c r="B136" s="344"/>
      <c r="C136" s="337" t="s">
        <v>54</v>
      </c>
      <c r="D136" s="332">
        <v>200</v>
      </c>
      <c r="E136" s="332">
        <v>1</v>
      </c>
      <c r="F136" s="332">
        <v>0.2</v>
      </c>
      <c r="G136" s="332">
        <v>0.2</v>
      </c>
      <c r="H136" s="343">
        <v>92</v>
      </c>
      <c r="I136" s="335">
        <v>518</v>
      </c>
    </row>
    <row r="137" ht="17.25" customHeight="1" spans="1:9">
      <c r="A137" s="293"/>
      <c r="B137" s="344"/>
      <c r="C137" s="337" t="s">
        <v>123</v>
      </c>
      <c r="D137" s="335">
        <v>60</v>
      </c>
      <c r="E137" s="334">
        <v>4.2</v>
      </c>
      <c r="F137" s="334">
        <v>0.66</v>
      </c>
      <c r="G137" s="334">
        <v>24.18</v>
      </c>
      <c r="H137" s="334">
        <v>115.8</v>
      </c>
      <c r="I137" s="332">
        <v>516</v>
      </c>
    </row>
    <row r="138" ht="17.25" customHeight="1" spans="1:12">
      <c r="A138" s="293"/>
      <c r="B138" s="339" t="s">
        <v>125</v>
      </c>
      <c r="C138" s="339"/>
      <c r="D138" s="340">
        <f>D132+D133+D134+D135+D136+D137</f>
        <v>950</v>
      </c>
      <c r="E138" s="340">
        <f t="shared" ref="E138:H138" si="21">E132+E133+E134+E135+E136+E137</f>
        <v>29.84</v>
      </c>
      <c r="F138" s="340">
        <f t="shared" si="21"/>
        <v>20.8</v>
      </c>
      <c r="G138" s="340">
        <f t="shared" si="21"/>
        <v>81.35</v>
      </c>
      <c r="H138" s="340">
        <f t="shared" si="21"/>
        <v>716.7</v>
      </c>
      <c r="I138" s="332"/>
      <c r="J138" s="355">
        <f>H138/H142</f>
        <v>0.568786952898694</v>
      </c>
      <c r="L138" s="421">
        <f>H138/H142</f>
        <v>0.568786952898694</v>
      </c>
    </row>
    <row r="139" ht="17.25" customHeight="1" spans="1:9">
      <c r="A139" s="293"/>
      <c r="B139" s="341" t="s">
        <v>416</v>
      </c>
      <c r="C139" s="332" t="s">
        <v>417</v>
      </c>
      <c r="D139" s="332">
        <v>200</v>
      </c>
      <c r="E139" s="332">
        <v>5.7</v>
      </c>
      <c r="F139" s="332">
        <v>6.3</v>
      </c>
      <c r="G139" s="332">
        <v>7.8</v>
      </c>
      <c r="H139" s="332">
        <v>114</v>
      </c>
      <c r="I139" s="332">
        <v>280</v>
      </c>
    </row>
    <row r="140" ht="17.25" customHeight="1" spans="1:9">
      <c r="A140" s="293"/>
      <c r="B140" s="345"/>
      <c r="C140" s="332" t="s">
        <v>443</v>
      </c>
      <c r="D140" s="332">
        <v>70</v>
      </c>
      <c r="E140" s="332">
        <v>5.6</v>
      </c>
      <c r="F140" s="332">
        <v>7.28</v>
      </c>
      <c r="G140" s="332">
        <v>46.2</v>
      </c>
      <c r="H140" s="332">
        <v>273.7</v>
      </c>
      <c r="I140" s="332"/>
    </row>
    <row r="141" ht="17.25" customHeight="1" spans="1:12">
      <c r="A141" s="293"/>
      <c r="B141" s="339" t="s">
        <v>419</v>
      </c>
      <c r="C141" s="339"/>
      <c r="D141" s="339">
        <f>D139+D140</f>
        <v>270</v>
      </c>
      <c r="E141" s="339">
        <f t="shared" ref="E141:H141" si="22">E139+E140</f>
        <v>11.3</v>
      </c>
      <c r="F141" s="339">
        <f t="shared" si="22"/>
        <v>13.58</v>
      </c>
      <c r="G141" s="339">
        <f t="shared" si="22"/>
        <v>54</v>
      </c>
      <c r="H141" s="339">
        <f t="shared" si="22"/>
        <v>387.7</v>
      </c>
      <c r="I141" s="332"/>
      <c r="J141" s="355">
        <f>H141/H142</f>
        <v>0.307686202928455</v>
      </c>
      <c r="L141" s="421">
        <f>H141/H142</f>
        <v>0.307686202928455</v>
      </c>
    </row>
    <row r="142" ht="17.25" customHeight="1" spans="1:9">
      <c r="A142" s="293"/>
      <c r="B142" s="339" t="s">
        <v>126</v>
      </c>
      <c r="C142" s="339"/>
      <c r="D142" s="340">
        <f>D131+D138</f>
        <v>1540</v>
      </c>
      <c r="E142" s="340">
        <f>E131+E138</f>
        <v>45.24</v>
      </c>
      <c r="F142" s="340">
        <f>F131+F138</f>
        <v>32.58</v>
      </c>
      <c r="G142" s="340">
        <f>G131+G138</f>
        <v>174.28</v>
      </c>
      <c r="H142" s="340">
        <f>H131+H138</f>
        <v>1260.05</v>
      </c>
      <c r="I142" s="339"/>
    </row>
    <row r="143" ht="17.25" customHeight="1" spans="1:9">
      <c r="A143" s="293"/>
      <c r="B143" s="328" t="s">
        <v>47</v>
      </c>
      <c r="C143" s="329"/>
      <c r="D143" s="329"/>
      <c r="E143" s="329"/>
      <c r="F143" s="329"/>
      <c r="G143" s="329"/>
      <c r="H143" s="329"/>
      <c r="I143" s="354"/>
    </row>
    <row r="144" ht="17.25" customHeight="1" spans="1:9">
      <c r="A144" s="293"/>
      <c r="B144" s="346" t="s">
        <v>2</v>
      </c>
      <c r="C144" s="331" t="s">
        <v>37</v>
      </c>
      <c r="D144" s="332">
        <v>200</v>
      </c>
      <c r="E144" s="332">
        <v>17.24</v>
      </c>
      <c r="F144" s="332">
        <v>26.76</v>
      </c>
      <c r="G144" s="332">
        <v>4.62</v>
      </c>
      <c r="H144" s="332">
        <v>326.16</v>
      </c>
      <c r="I144" s="332">
        <v>301</v>
      </c>
    </row>
    <row r="145" ht="17.25" customHeight="1" spans="1:9">
      <c r="A145" s="293"/>
      <c r="B145" s="347"/>
      <c r="C145" s="331" t="s">
        <v>51</v>
      </c>
      <c r="D145" s="332">
        <v>60</v>
      </c>
      <c r="E145" s="334">
        <v>4.56</v>
      </c>
      <c r="F145" s="334">
        <v>0.48</v>
      </c>
      <c r="G145" s="334">
        <v>29.52</v>
      </c>
      <c r="H145" s="334">
        <v>141</v>
      </c>
      <c r="I145" s="332">
        <v>108</v>
      </c>
    </row>
    <row r="146" ht="17.25" customHeight="1" spans="1:9">
      <c r="A146" s="293"/>
      <c r="B146" s="347"/>
      <c r="C146" s="348" t="s">
        <v>45</v>
      </c>
      <c r="D146" s="349">
        <v>200</v>
      </c>
      <c r="E146" s="348">
        <v>3.6</v>
      </c>
      <c r="F146" s="348">
        <v>3.3</v>
      </c>
      <c r="G146" s="348">
        <v>25</v>
      </c>
      <c r="H146" s="350">
        <v>144</v>
      </c>
      <c r="I146" s="332">
        <v>496</v>
      </c>
    </row>
    <row r="147" ht="17.25" hidden="1" customHeight="1" spans="1:9">
      <c r="A147" s="293"/>
      <c r="B147" s="351"/>
      <c r="C147" s="337" t="s">
        <v>282</v>
      </c>
      <c r="D147" s="335">
        <v>150</v>
      </c>
      <c r="E147" s="338">
        <v>1.5</v>
      </c>
      <c r="F147" s="338">
        <v>0.5</v>
      </c>
      <c r="G147" s="338">
        <v>21</v>
      </c>
      <c r="H147" s="338">
        <v>96</v>
      </c>
      <c r="I147" s="332">
        <v>112</v>
      </c>
    </row>
    <row r="148" ht="17.25" customHeight="1" spans="1:12">
      <c r="A148" s="293"/>
      <c r="B148" s="339" t="s">
        <v>119</v>
      </c>
      <c r="C148" s="339"/>
      <c r="D148" s="340">
        <f>D144+D145+D146</f>
        <v>460</v>
      </c>
      <c r="E148" s="340">
        <f t="shared" ref="E148:H148" si="23">E144+E145+E146</f>
        <v>25.4</v>
      </c>
      <c r="F148" s="340">
        <f t="shared" si="23"/>
        <v>30.54</v>
      </c>
      <c r="G148" s="340">
        <f t="shared" si="23"/>
        <v>59.14</v>
      </c>
      <c r="H148" s="340">
        <f t="shared" si="23"/>
        <v>611.16</v>
      </c>
      <c r="I148" s="332"/>
      <c r="J148" s="355">
        <f>H148/H158</f>
        <v>0.450877542438528</v>
      </c>
      <c r="L148" s="421">
        <f>H148/H158</f>
        <v>0.450877542438528</v>
      </c>
    </row>
    <row r="149" ht="17.25" customHeight="1" spans="1:9">
      <c r="A149" s="293"/>
      <c r="B149" s="341" t="s">
        <v>25</v>
      </c>
      <c r="C149" s="352" t="s">
        <v>428</v>
      </c>
      <c r="D149" s="332">
        <v>120</v>
      </c>
      <c r="E149" s="332">
        <v>0.84</v>
      </c>
      <c r="F149" s="332">
        <v>0.12</v>
      </c>
      <c r="G149" s="332">
        <v>2.28</v>
      </c>
      <c r="H149" s="343">
        <v>14.4</v>
      </c>
      <c r="I149" s="335">
        <v>71</v>
      </c>
    </row>
    <row r="150" ht="26.25" customHeight="1" spans="1:9">
      <c r="A150" s="293"/>
      <c r="B150" s="344"/>
      <c r="C150" s="337" t="s">
        <v>415</v>
      </c>
      <c r="D150" s="335">
        <v>250</v>
      </c>
      <c r="E150" s="335">
        <v>2.7</v>
      </c>
      <c r="F150" s="335">
        <v>2.85</v>
      </c>
      <c r="G150" s="335">
        <v>17.45</v>
      </c>
      <c r="H150" s="334">
        <v>118.25</v>
      </c>
      <c r="I150" s="335">
        <v>103</v>
      </c>
    </row>
    <row r="151" ht="17.25" customHeight="1" spans="1:9">
      <c r="A151" s="293"/>
      <c r="B151" s="344"/>
      <c r="C151" s="337" t="s">
        <v>422</v>
      </c>
      <c r="D151" s="332">
        <v>200</v>
      </c>
      <c r="E151" s="332">
        <v>19</v>
      </c>
      <c r="F151" s="332">
        <v>23.78</v>
      </c>
      <c r="G151" s="332">
        <v>31.56</v>
      </c>
      <c r="H151" s="343">
        <v>418.88</v>
      </c>
      <c r="I151" s="335">
        <v>131</v>
      </c>
    </row>
    <row r="152" ht="25.9" customHeight="1" spans="1:9">
      <c r="A152" s="293"/>
      <c r="B152" s="344"/>
      <c r="C152" s="353" t="s">
        <v>423</v>
      </c>
      <c r="D152" s="332">
        <v>200</v>
      </c>
      <c r="E152" s="332">
        <v>0.2</v>
      </c>
      <c r="F152" s="332">
        <v>0</v>
      </c>
      <c r="G152" s="332">
        <v>19.8</v>
      </c>
      <c r="H152" s="332">
        <v>77</v>
      </c>
      <c r="I152" s="332">
        <v>296</v>
      </c>
    </row>
    <row r="153" ht="17.25" customHeight="1" spans="1:9">
      <c r="A153" s="293"/>
      <c r="B153" s="344"/>
      <c r="C153" s="337" t="s">
        <v>123</v>
      </c>
      <c r="D153" s="335">
        <v>60</v>
      </c>
      <c r="E153" s="334">
        <v>4.2</v>
      </c>
      <c r="F153" s="334">
        <v>0.66</v>
      </c>
      <c r="G153" s="334">
        <v>24.18</v>
      </c>
      <c r="H153" s="334">
        <v>115.8</v>
      </c>
      <c r="I153" s="332">
        <v>516</v>
      </c>
    </row>
    <row r="154" ht="17.25" customHeight="1" spans="1:12">
      <c r="A154" s="293"/>
      <c r="B154" s="339" t="s">
        <v>125</v>
      </c>
      <c r="C154" s="339"/>
      <c r="D154" s="340">
        <f>D149+D150+D151+D152+D153</f>
        <v>830</v>
      </c>
      <c r="E154" s="340">
        <f t="shared" ref="E154:H154" si="24">E149+E150+E151+E152+E153</f>
        <v>26.94</v>
      </c>
      <c r="F154" s="340">
        <f t="shared" si="24"/>
        <v>27.41</v>
      </c>
      <c r="G154" s="340">
        <f t="shared" si="24"/>
        <v>95.27</v>
      </c>
      <c r="H154" s="340">
        <f t="shared" si="24"/>
        <v>744.33</v>
      </c>
      <c r="I154" s="332"/>
      <c r="J154" s="355">
        <f>H154/H158</f>
        <v>0.549122457561472</v>
      </c>
      <c r="L154" s="421">
        <f>H154/H158</f>
        <v>0.549122457561472</v>
      </c>
    </row>
    <row r="155" ht="19.15" customHeight="1" spans="1:9">
      <c r="A155" s="293"/>
      <c r="B155" s="341" t="s">
        <v>416</v>
      </c>
      <c r="C155" s="353" t="s">
        <v>424</v>
      </c>
      <c r="D155" s="332">
        <v>200</v>
      </c>
      <c r="E155" s="332">
        <v>3.16</v>
      </c>
      <c r="F155" s="332">
        <v>2.68</v>
      </c>
      <c r="G155" s="332">
        <v>15.94</v>
      </c>
      <c r="H155" s="332">
        <v>100.6</v>
      </c>
      <c r="I155" s="332">
        <v>379</v>
      </c>
    </row>
    <row r="156" ht="30.6" customHeight="1" spans="1:9">
      <c r="A156" s="293"/>
      <c r="B156" s="345"/>
      <c r="C156" s="338" t="s">
        <v>444</v>
      </c>
      <c r="D156" s="332">
        <v>70</v>
      </c>
      <c r="E156" s="332">
        <v>7.78</v>
      </c>
      <c r="F156" s="332">
        <v>8.3</v>
      </c>
      <c r="G156" s="332">
        <v>29.9</v>
      </c>
      <c r="H156" s="332">
        <v>225.87</v>
      </c>
      <c r="I156" s="332"/>
    </row>
    <row r="157" ht="19.15" customHeight="1" spans="1:12">
      <c r="A157" s="293"/>
      <c r="B157" s="339" t="s">
        <v>419</v>
      </c>
      <c r="C157" s="339"/>
      <c r="D157" s="339">
        <f>D155+D156</f>
        <v>270</v>
      </c>
      <c r="E157" s="339">
        <f t="shared" ref="E157:H157" si="25">E155+E156</f>
        <v>10.94</v>
      </c>
      <c r="F157" s="339">
        <f t="shared" si="25"/>
        <v>10.98</v>
      </c>
      <c r="G157" s="339">
        <f t="shared" si="25"/>
        <v>45.84</v>
      </c>
      <c r="H157" s="339">
        <f t="shared" si="25"/>
        <v>326.47</v>
      </c>
      <c r="I157" s="332"/>
      <c r="J157" s="355">
        <f>H157/H158</f>
        <v>0.240850172262429</v>
      </c>
      <c r="L157" s="421">
        <f>H157/H158</f>
        <v>0.240850172262429</v>
      </c>
    </row>
    <row r="158" ht="17.25" customHeight="1" spans="1:9">
      <c r="A158" s="293"/>
      <c r="B158" s="339" t="s">
        <v>126</v>
      </c>
      <c r="C158" s="339"/>
      <c r="D158" s="340">
        <f>D148+D154</f>
        <v>1290</v>
      </c>
      <c r="E158" s="340">
        <f>E148+E154</f>
        <v>52.34</v>
      </c>
      <c r="F158" s="340">
        <f>F148+F154</f>
        <v>57.95</v>
      </c>
      <c r="G158" s="340">
        <f>G148+G154</f>
        <v>154.41</v>
      </c>
      <c r="H158" s="340">
        <f>H148+H154</f>
        <v>1355.49</v>
      </c>
      <c r="I158" s="339"/>
    </row>
    <row r="159" ht="17.25" customHeight="1" spans="1:9">
      <c r="A159" s="293"/>
      <c r="B159" s="328" t="s">
        <v>56</v>
      </c>
      <c r="C159" s="329"/>
      <c r="D159" s="329"/>
      <c r="E159" s="329"/>
      <c r="F159" s="329"/>
      <c r="G159" s="329"/>
      <c r="H159" s="329"/>
      <c r="I159" s="354"/>
    </row>
    <row r="160" ht="17.25" customHeight="1" spans="1:9">
      <c r="A160" s="293"/>
      <c r="B160" s="341" t="s">
        <v>2</v>
      </c>
      <c r="C160" s="337" t="s">
        <v>426</v>
      </c>
      <c r="D160" s="335">
        <v>200</v>
      </c>
      <c r="E160" s="335">
        <v>5.7</v>
      </c>
      <c r="F160" s="335">
        <v>5.26</v>
      </c>
      <c r="G160" s="335">
        <v>18.98</v>
      </c>
      <c r="H160" s="335">
        <v>146</v>
      </c>
      <c r="I160" s="332">
        <v>165</v>
      </c>
    </row>
    <row r="161" ht="17.25" customHeight="1" spans="1:9">
      <c r="A161" s="293"/>
      <c r="B161" s="344"/>
      <c r="C161" s="331" t="s">
        <v>22</v>
      </c>
      <c r="D161" s="332">
        <v>50</v>
      </c>
      <c r="E161" s="332">
        <v>6.25</v>
      </c>
      <c r="F161" s="332">
        <v>3.75</v>
      </c>
      <c r="G161" s="332">
        <v>18.13</v>
      </c>
      <c r="H161" s="332">
        <v>133.75</v>
      </c>
      <c r="I161" s="332">
        <v>3</v>
      </c>
    </row>
    <row r="162" ht="17.25" customHeight="1" spans="1:9">
      <c r="A162" s="293"/>
      <c r="B162" s="344"/>
      <c r="C162" s="332" t="s">
        <v>427</v>
      </c>
      <c r="D162" s="335">
        <v>200</v>
      </c>
      <c r="E162" s="335">
        <v>0.1</v>
      </c>
      <c r="F162" s="335">
        <v>0.04</v>
      </c>
      <c r="G162" s="335">
        <v>9.9</v>
      </c>
      <c r="H162" s="334">
        <v>35</v>
      </c>
      <c r="I162" s="332">
        <v>268</v>
      </c>
    </row>
    <row r="163" ht="17.25" customHeight="1" spans="1:9">
      <c r="A163" s="293"/>
      <c r="B163" s="345"/>
      <c r="C163" s="337" t="s">
        <v>414</v>
      </c>
      <c r="D163" s="335">
        <v>140</v>
      </c>
      <c r="E163" s="338">
        <v>0.99</v>
      </c>
      <c r="F163" s="338">
        <v>0.22</v>
      </c>
      <c r="G163" s="338">
        <v>8.91</v>
      </c>
      <c r="H163" s="338">
        <v>47.3</v>
      </c>
      <c r="I163" s="332"/>
    </row>
    <row r="164" ht="17.25" customHeight="1" spans="1:13">
      <c r="A164" s="293"/>
      <c r="B164" s="339" t="s">
        <v>119</v>
      </c>
      <c r="C164" s="339"/>
      <c r="D164" s="340">
        <f>D160+D161+D162+D163</f>
        <v>590</v>
      </c>
      <c r="E164" s="340">
        <f t="shared" ref="E164:H164" si="26">E160+E161+E162+E163</f>
        <v>13.04</v>
      </c>
      <c r="F164" s="340">
        <f t="shared" si="26"/>
        <v>9.27</v>
      </c>
      <c r="G164" s="340">
        <f t="shared" si="26"/>
        <v>55.92</v>
      </c>
      <c r="H164" s="340">
        <f t="shared" si="26"/>
        <v>362.05</v>
      </c>
      <c r="I164" s="332"/>
      <c r="J164" s="356">
        <f>H164/H175</f>
        <v>0.264530741972016</v>
      </c>
      <c r="K164">
        <v>3</v>
      </c>
      <c r="L164" s="420">
        <f>H164/H175</f>
        <v>0.264530741972016</v>
      </c>
      <c r="M164">
        <v>4</v>
      </c>
    </row>
    <row r="165" ht="17.25" customHeight="1" spans="1:9">
      <c r="A165" s="293"/>
      <c r="B165" s="341" t="s">
        <v>25</v>
      </c>
      <c r="C165" s="342" t="s">
        <v>421</v>
      </c>
      <c r="D165" s="335">
        <v>120</v>
      </c>
      <c r="E165" s="335">
        <v>1.32</v>
      </c>
      <c r="F165" s="335">
        <v>0.24</v>
      </c>
      <c r="G165" s="335">
        <v>4.56</v>
      </c>
      <c r="H165" s="334">
        <v>26.4</v>
      </c>
      <c r="I165" s="335">
        <v>71</v>
      </c>
    </row>
    <row r="166" ht="27" customHeight="1" spans="1:9">
      <c r="A166" s="293"/>
      <c r="B166" s="344"/>
      <c r="C166" s="353" t="s">
        <v>437</v>
      </c>
      <c r="D166" s="335">
        <v>250</v>
      </c>
      <c r="E166" s="343">
        <v>2.3</v>
      </c>
      <c r="F166" s="343">
        <v>4.25</v>
      </c>
      <c r="G166" s="343">
        <v>15.13</v>
      </c>
      <c r="H166" s="343">
        <v>108</v>
      </c>
      <c r="I166" s="335">
        <v>144</v>
      </c>
    </row>
    <row r="167" ht="17.25" customHeight="1" spans="1:9">
      <c r="A167" s="293"/>
      <c r="B167" s="344"/>
      <c r="C167" s="337" t="s">
        <v>49</v>
      </c>
      <c r="D167" s="335">
        <v>200</v>
      </c>
      <c r="E167" s="335">
        <v>11.4</v>
      </c>
      <c r="F167" s="335">
        <v>10.46</v>
      </c>
      <c r="G167" s="335">
        <v>49.44</v>
      </c>
      <c r="H167" s="335">
        <v>337.4</v>
      </c>
      <c r="I167" s="335">
        <v>237</v>
      </c>
    </row>
    <row r="168" ht="17.25" customHeight="1" spans="1:9">
      <c r="A168" s="293"/>
      <c r="B168" s="344"/>
      <c r="C168" s="337" t="s">
        <v>430</v>
      </c>
      <c r="D168" s="335">
        <v>100</v>
      </c>
      <c r="E168" s="335">
        <v>10.64</v>
      </c>
      <c r="F168" s="335">
        <v>28.19</v>
      </c>
      <c r="G168" s="335">
        <v>2.89</v>
      </c>
      <c r="H168" s="334">
        <v>309</v>
      </c>
      <c r="I168" s="335">
        <v>260</v>
      </c>
    </row>
    <row r="169" ht="17.25" customHeight="1" spans="1:9">
      <c r="A169" s="293"/>
      <c r="B169" s="344"/>
      <c r="C169" s="353" t="s">
        <v>431</v>
      </c>
      <c r="D169" s="332">
        <v>200</v>
      </c>
      <c r="E169" s="332">
        <v>0.5</v>
      </c>
      <c r="F169" s="332">
        <v>0</v>
      </c>
      <c r="G169" s="332">
        <v>27</v>
      </c>
      <c r="H169" s="332">
        <v>110</v>
      </c>
      <c r="I169" s="332">
        <v>508</v>
      </c>
    </row>
    <row r="170" ht="17.25" customHeight="1" spans="1:9">
      <c r="A170" s="293"/>
      <c r="B170" s="344"/>
      <c r="C170" s="337" t="s">
        <v>123</v>
      </c>
      <c r="D170" s="335">
        <v>60</v>
      </c>
      <c r="E170" s="334">
        <v>4.2</v>
      </c>
      <c r="F170" s="334">
        <v>0.66</v>
      </c>
      <c r="G170" s="334">
        <v>24.18</v>
      </c>
      <c r="H170" s="334">
        <v>115.8</v>
      </c>
      <c r="I170" s="332">
        <v>516</v>
      </c>
    </row>
    <row r="171" ht="17.25" customHeight="1" spans="1:12">
      <c r="A171" s="293"/>
      <c r="B171" s="339" t="s">
        <v>125</v>
      </c>
      <c r="C171" s="339"/>
      <c r="D171" s="340">
        <f>D165+D166+D167+D168+D169+D170</f>
        <v>930</v>
      </c>
      <c r="E171" s="340">
        <f t="shared" ref="E171:H171" si="27">E165+E166+E167+E168+E169+E170</f>
        <v>30.36</v>
      </c>
      <c r="F171" s="340">
        <f t="shared" si="27"/>
        <v>43.8</v>
      </c>
      <c r="G171" s="340">
        <f t="shared" si="27"/>
        <v>123.2</v>
      </c>
      <c r="H171" s="340">
        <f t="shared" si="27"/>
        <v>1006.6</v>
      </c>
      <c r="I171" s="332"/>
      <c r="J171" s="355">
        <f>H171/H175</f>
        <v>0.735469258027984</v>
      </c>
      <c r="L171" s="421">
        <f>H171/H175</f>
        <v>0.735469258027984</v>
      </c>
    </row>
    <row r="172" ht="17.25" customHeight="1" spans="1:9">
      <c r="A172" s="293"/>
      <c r="B172" s="341" t="s">
        <v>416</v>
      </c>
      <c r="C172" s="332" t="s">
        <v>417</v>
      </c>
      <c r="D172" s="332">
        <v>200</v>
      </c>
      <c r="E172" s="332">
        <v>5.7</v>
      </c>
      <c r="F172" s="332">
        <v>6.3</v>
      </c>
      <c r="G172" s="332">
        <v>7.8</v>
      </c>
      <c r="H172" s="332">
        <v>114</v>
      </c>
      <c r="I172" s="332">
        <v>280</v>
      </c>
    </row>
    <row r="173" ht="17.25" customHeight="1" spans="1:9">
      <c r="A173" s="293"/>
      <c r="B173" s="345"/>
      <c r="C173" s="332" t="s">
        <v>442</v>
      </c>
      <c r="D173" s="332">
        <v>100</v>
      </c>
      <c r="E173" s="332">
        <v>7</v>
      </c>
      <c r="F173" s="332">
        <v>5</v>
      </c>
      <c r="G173" s="332">
        <v>58</v>
      </c>
      <c r="H173" s="332">
        <v>300</v>
      </c>
      <c r="I173" s="332"/>
    </row>
    <row r="174" ht="17.25" customHeight="1" spans="1:12">
      <c r="A174" s="293"/>
      <c r="B174" s="339" t="s">
        <v>419</v>
      </c>
      <c r="C174" s="339"/>
      <c r="D174" s="339">
        <f>D172+D173</f>
        <v>300</v>
      </c>
      <c r="E174" s="339">
        <f t="shared" ref="E174:H174" si="28">E172+E173</f>
        <v>12.7</v>
      </c>
      <c r="F174" s="339">
        <f t="shared" si="28"/>
        <v>11.3</v>
      </c>
      <c r="G174" s="339">
        <f t="shared" si="28"/>
        <v>65.8</v>
      </c>
      <c r="H174" s="339">
        <f t="shared" si="28"/>
        <v>414</v>
      </c>
      <c r="I174" s="332"/>
      <c r="J174" s="355">
        <f>H174/H175</f>
        <v>0.302487852993826</v>
      </c>
      <c r="L174" s="421">
        <f>H174/H175</f>
        <v>0.302487852993826</v>
      </c>
    </row>
    <row r="175" ht="17.25" customHeight="1" spans="1:9">
      <c r="A175" s="293"/>
      <c r="B175" s="339" t="s">
        <v>126</v>
      </c>
      <c r="C175" s="339"/>
      <c r="D175" s="340">
        <f>D164+D171</f>
        <v>1520</v>
      </c>
      <c r="E175" s="340">
        <f>E164+E171</f>
        <v>43.4</v>
      </c>
      <c r="F175" s="340">
        <f>F164+F171</f>
        <v>53.07</v>
      </c>
      <c r="G175" s="340">
        <f>G164+G171</f>
        <v>179.12</v>
      </c>
      <c r="H175" s="340">
        <f>H164+H171</f>
        <v>1368.65</v>
      </c>
      <c r="I175" s="339"/>
    </row>
    <row r="176" ht="17.25" customHeight="1" spans="1:9">
      <c r="A176" s="293"/>
      <c r="B176" s="328" t="s">
        <v>62</v>
      </c>
      <c r="C176" s="329"/>
      <c r="D176" s="329"/>
      <c r="E176" s="329"/>
      <c r="F176" s="329"/>
      <c r="G176" s="329"/>
      <c r="H176" s="329"/>
      <c r="I176" s="354"/>
    </row>
    <row r="177" ht="17.25" customHeight="1" spans="1:9">
      <c r="A177" s="293"/>
      <c r="B177" s="341" t="s">
        <v>2</v>
      </c>
      <c r="C177" s="362" t="s">
        <v>141</v>
      </c>
      <c r="D177" s="363">
        <v>200</v>
      </c>
      <c r="E177" s="343">
        <v>5.62</v>
      </c>
      <c r="F177" s="343">
        <v>7.78</v>
      </c>
      <c r="G177" s="343">
        <v>39.02</v>
      </c>
      <c r="H177" s="343">
        <v>249.72</v>
      </c>
      <c r="I177" s="332">
        <v>181</v>
      </c>
    </row>
    <row r="178" ht="17.25" customHeight="1" spans="1:9">
      <c r="A178" s="293"/>
      <c r="B178" s="344"/>
      <c r="C178" s="331" t="s">
        <v>129</v>
      </c>
      <c r="D178" s="332">
        <v>50</v>
      </c>
      <c r="E178" s="332">
        <v>3</v>
      </c>
      <c r="F178" s="332">
        <v>10.75</v>
      </c>
      <c r="G178" s="332">
        <v>18.25</v>
      </c>
      <c r="H178" s="332">
        <v>182.5</v>
      </c>
      <c r="I178" s="332">
        <v>1</v>
      </c>
    </row>
    <row r="179" ht="17.25" customHeight="1" spans="1:9">
      <c r="A179" s="293"/>
      <c r="B179" s="344"/>
      <c r="C179" s="337" t="s">
        <v>23</v>
      </c>
      <c r="D179" s="332">
        <v>200</v>
      </c>
      <c r="E179" s="335">
        <v>0.1</v>
      </c>
      <c r="F179" s="335">
        <v>0</v>
      </c>
      <c r="G179" s="335">
        <v>15.2</v>
      </c>
      <c r="H179" s="335">
        <v>61</v>
      </c>
      <c r="I179" s="332">
        <v>494</v>
      </c>
    </row>
    <row r="180" ht="17.25" hidden="1" customHeight="1" spans="1:9">
      <c r="A180" s="293"/>
      <c r="B180" s="344"/>
      <c r="C180" s="337" t="s">
        <v>282</v>
      </c>
      <c r="D180" s="335">
        <v>150</v>
      </c>
      <c r="E180" s="338">
        <v>1.5</v>
      </c>
      <c r="F180" s="338">
        <v>0.5</v>
      </c>
      <c r="G180" s="338">
        <v>21</v>
      </c>
      <c r="H180" s="338">
        <v>96</v>
      </c>
      <c r="I180" s="332">
        <v>112</v>
      </c>
    </row>
    <row r="181" ht="17.25" customHeight="1" spans="1:12">
      <c r="A181" s="293"/>
      <c r="B181" s="339" t="s">
        <v>119</v>
      </c>
      <c r="C181" s="339"/>
      <c r="D181" s="340">
        <f>D177+D178+D179</f>
        <v>450</v>
      </c>
      <c r="E181" s="340">
        <f t="shared" ref="E181:H181" si="29">E177+E178+E179</f>
        <v>8.72</v>
      </c>
      <c r="F181" s="340">
        <f t="shared" si="29"/>
        <v>18.53</v>
      </c>
      <c r="G181" s="340">
        <f t="shared" si="29"/>
        <v>72.47</v>
      </c>
      <c r="H181" s="340">
        <f t="shared" si="29"/>
        <v>493.22</v>
      </c>
      <c r="I181" s="332"/>
      <c r="J181" s="355">
        <f>H181/H192</f>
        <v>0.347330690196686</v>
      </c>
      <c r="L181" s="421">
        <f>H181/H192</f>
        <v>0.347330690196686</v>
      </c>
    </row>
    <row r="182" ht="17.25" customHeight="1" spans="1:9">
      <c r="A182" s="293"/>
      <c r="B182" s="341" t="s">
        <v>25</v>
      </c>
      <c r="C182" s="342" t="s">
        <v>120</v>
      </c>
      <c r="D182" s="332">
        <v>120</v>
      </c>
      <c r="E182" s="332">
        <v>1.08</v>
      </c>
      <c r="F182" s="332">
        <v>6.12</v>
      </c>
      <c r="G182" s="332">
        <v>4.32</v>
      </c>
      <c r="H182" s="343">
        <v>76.8</v>
      </c>
      <c r="I182" s="335">
        <v>31</v>
      </c>
    </row>
    <row r="183" ht="17.25" customHeight="1" spans="1:9">
      <c r="A183" s="293"/>
      <c r="B183" s="344"/>
      <c r="C183" s="337" t="s">
        <v>142</v>
      </c>
      <c r="D183" s="335">
        <v>250</v>
      </c>
      <c r="E183" s="335">
        <v>1.83</v>
      </c>
      <c r="F183" s="335">
        <v>5</v>
      </c>
      <c r="G183" s="335">
        <v>10.65</v>
      </c>
      <c r="H183" s="334">
        <v>95</v>
      </c>
      <c r="I183" s="335">
        <v>128</v>
      </c>
    </row>
    <row r="184" ht="17.25" customHeight="1" spans="1:9">
      <c r="A184" s="293"/>
      <c r="B184" s="344"/>
      <c r="C184" s="337" t="s">
        <v>136</v>
      </c>
      <c r="D184" s="335">
        <v>200</v>
      </c>
      <c r="E184" s="335">
        <v>7.54</v>
      </c>
      <c r="F184" s="335">
        <v>0.9</v>
      </c>
      <c r="G184" s="335">
        <v>38.72</v>
      </c>
      <c r="H184" s="334">
        <v>193.2</v>
      </c>
      <c r="I184" s="335">
        <v>291</v>
      </c>
    </row>
    <row r="185" ht="29.45" customHeight="1" spans="1:9">
      <c r="A185" s="293"/>
      <c r="B185" s="344"/>
      <c r="C185" s="337" t="s">
        <v>150</v>
      </c>
      <c r="D185" s="335">
        <v>127</v>
      </c>
      <c r="E185" s="364">
        <v>20.07</v>
      </c>
      <c r="F185" s="364">
        <v>20.85</v>
      </c>
      <c r="G185" s="334">
        <v>21.37</v>
      </c>
      <c r="H185" s="334">
        <v>354.01</v>
      </c>
      <c r="I185" s="335">
        <v>305</v>
      </c>
    </row>
    <row r="186" ht="17.25" customHeight="1" spans="1:9">
      <c r="A186" s="293"/>
      <c r="B186" s="344"/>
      <c r="C186" s="337" t="s">
        <v>54</v>
      </c>
      <c r="D186" s="332">
        <v>200</v>
      </c>
      <c r="E186" s="332">
        <v>1</v>
      </c>
      <c r="F186" s="332">
        <v>0.2</v>
      </c>
      <c r="G186" s="332">
        <v>0.2</v>
      </c>
      <c r="H186" s="343">
        <v>92</v>
      </c>
      <c r="I186" s="335">
        <v>518</v>
      </c>
    </row>
    <row r="187" ht="17.25" customHeight="1" spans="1:9">
      <c r="A187" s="293"/>
      <c r="B187" s="344"/>
      <c r="C187" s="337" t="s">
        <v>123</v>
      </c>
      <c r="D187" s="335">
        <v>60</v>
      </c>
      <c r="E187" s="334">
        <v>4.2</v>
      </c>
      <c r="F187" s="334">
        <v>0.66</v>
      </c>
      <c r="G187" s="334">
        <v>24.18</v>
      </c>
      <c r="H187" s="334">
        <v>115.8</v>
      </c>
      <c r="I187" s="332">
        <v>516</v>
      </c>
    </row>
    <row r="188" ht="17.25" customHeight="1" spans="1:12">
      <c r="A188" s="293"/>
      <c r="B188" s="339" t="s">
        <v>125</v>
      </c>
      <c r="C188" s="339"/>
      <c r="D188" s="340">
        <f>D182+D183+D184+D185+D186+D187</f>
        <v>957</v>
      </c>
      <c r="E188" s="340">
        <f t="shared" ref="E188:H188" si="30">E182+E183+E184+E185+E186+E187</f>
        <v>35.72</v>
      </c>
      <c r="F188" s="340">
        <f t="shared" si="30"/>
        <v>33.73</v>
      </c>
      <c r="G188" s="340">
        <f t="shared" si="30"/>
        <v>99.44</v>
      </c>
      <c r="H188" s="340">
        <f t="shared" si="30"/>
        <v>926.81</v>
      </c>
      <c r="I188" s="332"/>
      <c r="J188" s="355">
        <f>H188/H192</f>
        <v>0.652669309803314</v>
      </c>
      <c r="L188" s="421">
        <f>H188/H192</f>
        <v>0.652669309803314</v>
      </c>
    </row>
    <row r="189" customHeight="1" spans="1:9">
      <c r="A189" s="293"/>
      <c r="B189" s="341" t="s">
        <v>416</v>
      </c>
      <c r="C189" s="353" t="s">
        <v>424</v>
      </c>
      <c r="D189" s="332">
        <v>200</v>
      </c>
      <c r="E189" s="332">
        <v>3.16</v>
      </c>
      <c r="F189" s="332">
        <v>2.68</v>
      </c>
      <c r="G189" s="332">
        <v>15.94</v>
      </c>
      <c r="H189" s="332">
        <v>100.6</v>
      </c>
      <c r="I189" s="332">
        <v>379</v>
      </c>
    </row>
    <row r="190" ht="16.15" customHeight="1" spans="1:9">
      <c r="A190" s="293"/>
      <c r="B190" s="345"/>
      <c r="C190" s="332" t="s">
        <v>418</v>
      </c>
      <c r="D190" s="332">
        <v>65</v>
      </c>
      <c r="E190" s="332">
        <v>4.55</v>
      </c>
      <c r="F190" s="332">
        <v>13.65</v>
      </c>
      <c r="G190" s="332">
        <v>34.45</v>
      </c>
      <c r="H190" s="332">
        <v>279.5</v>
      </c>
      <c r="I190" s="332"/>
    </row>
    <row r="191" ht="17.25" customHeight="1" spans="1:12">
      <c r="A191" s="293"/>
      <c r="B191" s="339" t="s">
        <v>419</v>
      </c>
      <c r="C191" s="339"/>
      <c r="D191" s="339">
        <f>D189+D190</f>
        <v>265</v>
      </c>
      <c r="E191" s="339">
        <f t="shared" ref="E191:H191" si="31">E189+E190</f>
        <v>7.71</v>
      </c>
      <c r="F191" s="339">
        <f t="shared" si="31"/>
        <v>16.33</v>
      </c>
      <c r="G191" s="339">
        <f t="shared" si="31"/>
        <v>50.39</v>
      </c>
      <c r="H191" s="339">
        <f t="shared" si="31"/>
        <v>380.1</v>
      </c>
      <c r="I191" s="332"/>
      <c r="J191" s="355">
        <f>H191/H192</f>
        <v>0.267670401329549</v>
      </c>
      <c r="L191" s="421">
        <f>H191/H192</f>
        <v>0.267670401329549</v>
      </c>
    </row>
    <row r="192" ht="17.25" customHeight="1" spans="1:9">
      <c r="A192" s="293"/>
      <c r="B192" s="339" t="s">
        <v>126</v>
      </c>
      <c r="C192" s="339"/>
      <c r="D192" s="340">
        <f>D181+D188</f>
        <v>1407</v>
      </c>
      <c r="E192" s="340">
        <f>E181+E188</f>
        <v>44.44</v>
      </c>
      <c r="F192" s="340">
        <f>F181+F188</f>
        <v>52.26</v>
      </c>
      <c r="G192" s="340">
        <f>G181+G188</f>
        <v>171.91</v>
      </c>
      <c r="H192" s="340">
        <f>H181+H188</f>
        <v>1420.03</v>
      </c>
      <c r="I192" s="339"/>
    </row>
    <row r="193" ht="17.25" customHeight="1" spans="1:9">
      <c r="A193" s="293"/>
      <c r="B193" s="295"/>
      <c r="C193" s="295"/>
      <c r="D193" s="295"/>
      <c r="E193" s="295"/>
      <c r="F193" s="295"/>
      <c r="G193" s="295"/>
      <c r="H193" s="295"/>
      <c r="I193" s="295"/>
    </row>
    <row r="194" ht="17.25" customHeight="1" spans="1:9">
      <c r="A194" s="293"/>
      <c r="B194" s="365" t="s">
        <v>88</v>
      </c>
      <c r="C194" s="366"/>
      <c r="D194" s="367"/>
      <c r="E194" s="368">
        <f>(E40+E56+E73+E90+E107+E125+E142+E158+E175+E192)/10</f>
        <v>50.799</v>
      </c>
      <c r="F194" s="368">
        <f>(F40+F56+F73+F90+F107+F125+F142+F158+F175+F192)/10</f>
        <v>53.092</v>
      </c>
      <c r="G194" s="368">
        <f>(G40+G56+G73+G90+G107+G125+G142+G158+G175+G192)/10</f>
        <v>179.507</v>
      </c>
      <c r="H194" s="368">
        <f>(H40+H56+H73+H90+H107+H125+H142+H158+H175+H192)/10</f>
        <v>1432.885</v>
      </c>
      <c r="I194" s="295"/>
    </row>
    <row r="195" ht="17.25" customHeight="1" spans="1:9">
      <c r="A195" s="293"/>
      <c r="B195" s="365" t="s">
        <v>89</v>
      </c>
      <c r="C195" s="366"/>
      <c r="D195" s="367"/>
      <c r="E195" s="368">
        <v>46.2</v>
      </c>
      <c r="F195" s="368">
        <v>47.4</v>
      </c>
      <c r="G195" s="368">
        <v>201</v>
      </c>
      <c r="H195" s="368">
        <v>1410</v>
      </c>
      <c r="I195" s="295"/>
    </row>
    <row r="196" ht="17.25" customHeight="1" spans="1:9">
      <c r="A196" s="293"/>
      <c r="B196" s="365" t="s">
        <v>90</v>
      </c>
      <c r="C196" s="366"/>
      <c r="D196" s="367"/>
      <c r="E196" s="369">
        <f>E194/E195*100</f>
        <v>109.954545454545</v>
      </c>
      <c r="F196" s="369">
        <f t="shared" ref="F196:H196" si="32">F194/F195*100</f>
        <v>112.008438818565</v>
      </c>
      <c r="G196" s="369">
        <f t="shared" si="32"/>
        <v>89.3069651741294</v>
      </c>
      <c r="H196" s="369">
        <f t="shared" si="32"/>
        <v>101.62304964539</v>
      </c>
      <c r="I196" s="295"/>
    </row>
    <row r="197" spans="1:9">
      <c r="A197" s="293"/>
      <c r="B197" s="293"/>
      <c r="C197" s="293"/>
      <c r="D197" s="293"/>
      <c r="E197" s="293"/>
      <c r="F197" s="293"/>
      <c r="G197" s="293"/>
      <c r="H197" s="293"/>
      <c r="I197" s="293"/>
    </row>
    <row r="198" spans="1:9">
      <c r="A198" s="293"/>
      <c r="B198" s="293"/>
      <c r="C198" s="293"/>
      <c r="D198" s="293"/>
      <c r="E198" s="293"/>
      <c r="F198" s="293"/>
      <c r="G198" s="293"/>
      <c r="H198" s="293"/>
      <c r="I198" s="293"/>
    </row>
  </sheetData>
  <mergeCells count="96">
    <mergeCell ref="B13:I13"/>
    <mergeCell ref="B14:I14"/>
    <mergeCell ref="B15:I15"/>
    <mergeCell ref="B16:I16"/>
    <mergeCell ref="B17:I17"/>
    <mergeCell ref="E21:G21"/>
    <mergeCell ref="B23:I23"/>
    <mergeCell ref="B24:I24"/>
    <mergeCell ref="B29:C29"/>
    <mergeCell ref="B36:C36"/>
    <mergeCell ref="B39:C39"/>
    <mergeCell ref="B40:C40"/>
    <mergeCell ref="B41:I41"/>
    <mergeCell ref="B46:C46"/>
    <mergeCell ref="B52:C52"/>
    <mergeCell ref="B55:C55"/>
    <mergeCell ref="B56:C56"/>
    <mergeCell ref="B57:I57"/>
    <mergeCell ref="B62:C62"/>
    <mergeCell ref="B69:C69"/>
    <mergeCell ref="B72:C72"/>
    <mergeCell ref="B73:C73"/>
    <mergeCell ref="B74:I74"/>
    <mergeCell ref="B79:C79"/>
    <mergeCell ref="B86:C86"/>
    <mergeCell ref="B89:C89"/>
    <mergeCell ref="B90:C90"/>
    <mergeCell ref="B91:I91"/>
    <mergeCell ref="B96:C96"/>
    <mergeCell ref="B103:C103"/>
    <mergeCell ref="B106:C106"/>
    <mergeCell ref="B107:C107"/>
    <mergeCell ref="B108:I108"/>
    <mergeCell ref="B109:I109"/>
    <mergeCell ref="B114:C114"/>
    <mergeCell ref="B121:C121"/>
    <mergeCell ref="B124:C124"/>
    <mergeCell ref="B125:C125"/>
    <mergeCell ref="B126:I126"/>
    <mergeCell ref="B131:C131"/>
    <mergeCell ref="B138:C138"/>
    <mergeCell ref="B141:C141"/>
    <mergeCell ref="B142:C142"/>
    <mergeCell ref="B143:I143"/>
    <mergeCell ref="B148:C148"/>
    <mergeCell ref="B154:C154"/>
    <mergeCell ref="B157:C157"/>
    <mergeCell ref="B158:C158"/>
    <mergeCell ref="B159:I159"/>
    <mergeCell ref="B164:C164"/>
    <mergeCell ref="B171:C171"/>
    <mergeCell ref="B174:C174"/>
    <mergeCell ref="B175:C175"/>
    <mergeCell ref="B176:I176"/>
    <mergeCell ref="B181:C181"/>
    <mergeCell ref="B188:C188"/>
    <mergeCell ref="B191:C191"/>
    <mergeCell ref="B192:C192"/>
    <mergeCell ref="B194:D194"/>
    <mergeCell ref="B195:D195"/>
    <mergeCell ref="B196:D196"/>
    <mergeCell ref="B21:B22"/>
    <mergeCell ref="B25:B28"/>
    <mergeCell ref="B30:B35"/>
    <mergeCell ref="B37:B38"/>
    <mergeCell ref="B42:B45"/>
    <mergeCell ref="B47:B51"/>
    <mergeCell ref="B53:B54"/>
    <mergeCell ref="B58:B61"/>
    <mergeCell ref="B63:B68"/>
    <mergeCell ref="B70:B71"/>
    <mergeCell ref="B75:B78"/>
    <mergeCell ref="B80:B85"/>
    <mergeCell ref="B87:B88"/>
    <mergeCell ref="B92:B94"/>
    <mergeCell ref="B97:B102"/>
    <mergeCell ref="B104:B105"/>
    <mergeCell ref="B110:B113"/>
    <mergeCell ref="B115:B120"/>
    <mergeCell ref="B122:B123"/>
    <mergeCell ref="B127:B129"/>
    <mergeCell ref="B132:B137"/>
    <mergeCell ref="B139:B140"/>
    <mergeCell ref="B144:B147"/>
    <mergeCell ref="B149:B153"/>
    <mergeCell ref="B155:B156"/>
    <mergeCell ref="B160:B163"/>
    <mergeCell ref="B165:B170"/>
    <mergeCell ref="B172:B173"/>
    <mergeCell ref="B177:B179"/>
    <mergeCell ref="B182:B187"/>
    <mergeCell ref="B189:B190"/>
    <mergeCell ref="C21:C22"/>
    <mergeCell ref="D21:D22"/>
    <mergeCell ref="H21:H22"/>
    <mergeCell ref="I21:I22"/>
  </mergeCells>
  <pageMargins left="0.708661417322835" right="0.708661417322835" top="0.236220472440945" bottom="0.236220472440945" header="0.31496062992126" footer="0.31496062992126"/>
  <pageSetup paperSize="9" scale="93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K166"/>
  <sheetViews>
    <sheetView zoomScale="90" zoomScaleNormal="90" workbookViewId="0">
      <selection activeCell="A13" sqref="$A13:$XFD17"/>
    </sheetView>
  </sheetViews>
  <sheetFormatPr defaultColWidth="9" defaultRowHeight="15"/>
  <cols>
    <col min="1" max="1" width="9.71428571428571" style="293" customWidth="1"/>
    <col min="2" max="2" width="26.4285714285714" customWidth="1"/>
    <col min="3" max="3" width="32.8571428571429" customWidth="1"/>
    <col min="4" max="4" width="11.1428571428571" customWidth="1"/>
    <col min="5" max="5" width="11.2857142857143" customWidth="1"/>
    <col min="6" max="6" width="11.5714285714286" customWidth="1"/>
    <col min="7" max="7" width="10.7142857142857" customWidth="1"/>
    <col min="8" max="8" width="15.7142857142857" customWidth="1"/>
    <col min="9" max="9" width="10.7142857142857" customWidth="1"/>
  </cols>
  <sheetData>
    <row r="2" spans="2:9">
      <c r="B2" s="312" t="s">
        <v>93</v>
      </c>
      <c r="C2" s="313"/>
      <c r="D2" s="313"/>
      <c r="E2" s="313" t="s">
        <v>94</v>
      </c>
      <c r="F2" s="313"/>
      <c r="G2" s="314"/>
      <c r="H2" s="312"/>
      <c r="I2" s="312"/>
    </row>
    <row r="3" spans="2:9">
      <c r="B3" s="312" t="s">
        <v>95</v>
      </c>
      <c r="C3" s="313"/>
      <c r="D3" s="313"/>
      <c r="E3" s="313" t="s">
        <v>96</v>
      </c>
      <c r="F3" s="313"/>
      <c r="G3" s="314"/>
      <c r="H3" s="312"/>
      <c r="I3" s="312"/>
    </row>
    <row r="4" spans="2:9">
      <c r="B4" s="312" t="s">
        <v>97</v>
      </c>
      <c r="C4" s="313"/>
      <c r="D4" s="313"/>
      <c r="E4" s="313" t="s">
        <v>98</v>
      </c>
      <c r="F4" s="313"/>
      <c r="G4" s="314"/>
      <c r="H4" s="312"/>
      <c r="I4" s="312"/>
    </row>
    <row r="5" spans="2:9">
      <c r="B5" s="312" t="s">
        <v>99</v>
      </c>
      <c r="C5" s="313"/>
      <c r="D5" s="313"/>
      <c r="E5" s="313"/>
      <c r="F5" s="313"/>
      <c r="G5" s="313"/>
      <c r="H5" s="313"/>
      <c r="I5" s="313"/>
    </row>
    <row r="6" spans="2:9">
      <c r="B6" s="312"/>
      <c r="C6" s="313"/>
      <c r="D6" s="313"/>
      <c r="E6" s="313"/>
      <c r="F6" s="313"/>
      <c r="G6" s="313"/>
      <c r="H6" s="313"/>
      <c r="I6" s="313"/>
    </row>
    <row r="7" spans="2:9">
      <c r="B7" s="312"/>
      <c r="C7" s="313"/>
      <c r="D7" s="313"/>
      <c r="E7" s="313"/>
      <c r="F7" s="313"/>
      <c r="G7" s="313"/>
      <c r="H7" s="313"/>
      <c r="I7" s="313"/>
    </row>
    <row r="8" spans="2:9">
      <c r="B8" s="315" t="s">
        <v>439</v>
      </c>
      <c r="C8" s="316" t="s">
        <v>101</v>
      </c>
      <c r="D8" s="317"/>
      <c r="E8" s="315" t="s">
        <v>440</v>
      </c>
      <c r="F8" s="314"/>
      <c r="G8" s="314"/>
      <c r="H8" s="315"/>
      <c r="I8" s="316" t="s">
        <v>411</v>
      </c>
    </row>
    <row r="9" spans="2:9">
      <c r="B9" s="313"/>
      <c r="C9" s="313"/>
      <c r="D9" s="313"/>
      <c r="E9" s="313"/>
      <c r="F9" s="313"/>
      <c r="G9" s="313"/>
      <c r="H9" s="313"/>
      <c r="I9" s="313"/>
    </row>
    <row r="10" spans="2:9">
      <c r="B10" s="313"/>
      <c r="C10" s="313"/>
      <c r="D10" s="313"/>
      <c r="E10" s="313"/>
      <c r="F10" s="313"/>
      <c r="G10" s="313"/>
      <c r="H10" s="313"/>
      <c r="I10" s="313"/>
    </row>
    <row r="11" spans="2:9">
      <c r="B11" s="314"/>
      <c r="C11" s="314"/>
      <c r="D11" s="314"/>
      <c r="E11" s="314"/>
      <c r="F11" s="314"/>
      <c r="G11" s="314"/>
      <c r="H11" s="314"/>
      <c r="I11" s="314"/>
    </row>
    <row r="12" spans="2:9">
      <c r="B12" s="314"/>
      <c r="C12" s="314"/>
      <c r="D12" s="314"/>
      <c r="E12" s="314"/>
      <c r="F12" s="314"/>
      <c r="G12" s="314"/>
      <c r="H12" s="314"/>
      <c r="I12" s="314"/>
    </row>
    <row r="13" ht="20.25" spans="2:9">
      <c r="B13" s="318" t="s">
        <v>104</v>
      </c>
      <c r="C13" s="318"/>
      <c r="D13" s="318"/>
      <c r="E13" s="318"/>
      <c r="F13" s="318"/>
      <c r="G13" s="318"/>
      <c r="H13" s="318"/>
      <c r="I13" s="318"/>
    </row>
    <row r="14" ht="15.75" spans="2:9">
      <c r="B14" s="319" t="s">
        <v>105</v>
      </c>
      <c r="C14" s="319"/>
      <c r="D14" s="319"/>
      <c r="E14" s="319"/>
      <c r="F14" s="319"/>
      <c r="G14" s="319"/>
      <c r="H14" s="319"/>
      <c r="I14" s="319"/>
    </row>
    <row r="15" ht="15.75" spans="2:9">
      <c r="B15" s="319" t="s">
        <v>106</v>
      </c>
      <c r="C15" s="319"/>
      <c r="D15" s="319"/>
      <c r="E15" s="319"/>
      <c r="F15" s="319"/>
      <c r="G15" s="319"/>
      <c r="H15" s="319"/>
      <c r="I15" s="319"/>
    </row>
    <row r="16" ht="15.75" spans="2:9">
      <c r="B16" s="319" t="s">
        <v>445</v>
      </c>
      <c r="C16" s="319"/>
      <c r="D16" s="319"/>
      <c r="E16" s="319"/>
      <c r="F16" s="319"/>
      <c r="G16" s="319"/>
      <c r="H16" s="319"/>
      <c r="I16" s="319"/>
    </row>
    <row r="17" ht="15.75" spans="2:9">
      <c r="B17" s="319" t="s">
        <v>441</v>
      </c>
      <c r="C17" s="319"/>
      <c r="D17" s="319"/>
      <c r="E17" s="319"/>
      <c r="F17" s="319"/>
      <c r="G17" s="319"/>
      <c r="H17" s="319"/>
      <c r="I17" s="319"/>
    </row>
    <row r="18" spans="2:9">
      <c r="B18" s="320"/>
      <c r="C18" s="320"/>
      <c r="D18" s="320"/>
      <c r="E18" s="320"/>
      <c r="F18" s="320"/>
      <c r="G18" s="320"/>
      <c r="H18" s="320"/>
      <c r="I18" s="320"/>
    </row>
    <row r="19" spans="2:9">
      <c r="B19" s="320"/>
      <c r="C19" s="320"/>
      <c r="D19" s="320"/>
      <c r="E19" s="320"/>
      <c r="F19" s="320"/>
      <c r="G19" s="320"/>
      <c r="H19" s="320"/>
      <c r="I19" s="320"/>
    </row>
    <row r="21" customHeight="1" spans="2:9">
      <c r="B21" s="370" t="s">
        <v>110</v>
      </c>
      <c r="C21" s="370" t="s">
        <v>4</v>
      </c>
      <c r="D21" s="370" t="s">
        <v>111</v>
      </c>
      <c r="E21" s="371" t="s">
        <v>112</v>
      </c>
      <c r="F21" s="372"/>
      <c r="G21" s="373"/>
      <c r="H21" s="370" t="s">
        <v>113</v>
      </c>
      <c r="I21" s="370" t="s">
        <v>114</v>
      </c>
    </row>
    <row r="22" ht="12.75" customHeight="1" spans="2:9">
      <c r="B22" s="374"/>
      <c r="C22" s="374"/>
      <c r="D22" s="374"/>
      <c r="E22" s="375" t="s">
        <v>115</v>
      </c>
      <c r="F22" s="375" t="s">
        <v>116</v>
      </c>
      <c r="G22" s="375" t="s">
        <v>117</v>
      </c>
      <c r="H22" s="374"/>
      <c r="I22" s="374"/>
    </row>
    <row r="23" spans="2:9">
      <c r="B23" s="376" t="s">
        <v>118</v>
      </c>
      <c r="C23" s="377"/>
      <c r="D23" s="377"/>
      <c r="E23" s="377"/>
      <c r="F23" s="377"/>
      <c r="G23" s="377"/>
      <c r="H23" s="377"/>
      <c r="I23" s="402"/>
    </row>
    <row r="24" spans="2:9">
      <c r="B24" s="376" t="s">
        <v>1</v>
      </c>
      <c r="C24" s="377"/>
      <c r="D24" s="377"/>
      <c r="E24" s="377"/>
      <c r="F24" s="377"/>
      <c r="G24" s="377"/>
      <c r="H24" s="377"/>
      <c r="I24" s="402"/>
    </row>
    <row r="25" ht="17.25" customHeight="1" spans="2:9">
      <c r="B25" s="378" t="s">
        <v>2</v>
      </c>
      <c r="C25" s="379" t="s">
        <v>37</v>
      </c>
      <c r="D25" s="380">
        <v>200</v>
      </c>
      <c r="E25" s="380">
        <v>17.24</v>
      </c>
      <c r="F25" s="380">
        <v>26.76</v>
      </c>
      <c r="G25" s="380">
        <v>4.62</v>
      </c>
      <c r="H25" s="380">
        <v>326.16</v>
      </c>
      <c r="I25" s="380">
        <v>301</v>
      </c>
    </row>
    <row r="26" ht="17.25" customHeight="1" spans="2:9">
      <c r="B26" s="381"/>
      <c r="C26" s="379" t="s">
        <v>51</v>
      </c>
      <c r="D26" s="380">
        <v>100</v>
      </c>
      <c r="E26" s="382">
        <v>7.6</v>
      </c>
      <c r="F26" s="382">
        <v>0.8</v>
      </c>
      <c r="G26" s="382">
        <v>49.2</v>
      </c>
      <c r="H26" s="382">
        <v>235</v>
      </c>
      <c r="I26" s="380">
        <v>108</v>
      </c>
    </row>
    <row r="27" ht="17.25" customHeight="1" spans="2:9">
      <c r="B27" s="381"/>
      <c r="C27" s="379" t="s">
        <v>23</v>
      </c>
      <c r="D27" s="380">
        <v>200</v>
      </c>
      <c r="E27" s="383">
        <v>0.1</v>
      </c>
      <c r="F27" s="383">
        <v>0</v>
      </c>
      <c r="G27" s="383">
        <v>15.2</v>
      </c>
      <c r="H27" s="383">
        <v>61</v>
      </c>
      <c r="I27" s="380">
        <v>494</v>
      </c>
    </row>
    <row r="28" ht="17.25" customHeight="1" spans="2:11">
      <c r="B28" s="384"/>
      <c r="C28" s="385" t="s">
        <v>414</v>
      </c>
      <c r="D28" s="383">
        <v>150</v>
      </c>
      <c r="E28" s="386">
        <v>0.9</v>
      </c>
      <c r="F28" s="386">
        <v>0.2</v>
      </c>
      <c r="G28" s="386">
        <v>8.1</v>
      </c>
      <c r="H28" s="386">
        <v>43</v>
      </c>
      <c r="I28" s="380">
        <v>112</v>
      </c>
      <c r="K28">
        <f>H29/H37</f>
        <v>0.370416158511118</v>
      </c>
    </row>
    <row r="29" ht="17.25" customHeight="1" spans="2:9">
      <c r="B29" s="387" t="s">
        <v>119</v>
      </c>
      <c r="C29" s="387"/>
      <c r="D29" s="388">
        <f>D25+D26+D27+D28</f>
        <v>650</v>
      </c>
      <c r="E29" s="388">
        <f t="shared" ref="E29:H29" si="0">E25+E26+E27+E28</f>
        <v>25.84</v>
      </c>
      <c r="F29" s="388">
        <f t="shared" si="0"/>
        <v>27.76</v>
      </c>
      <c r="G29" s="388">
        <f t="shared" si="0"/>
        <v>77.12</v>
      </c>
      <c r="H29" s="388">
        <f t="shared" si="0"/>
        <v>665.16</v>
      </c>
      <c r="I29" s="387"/>
    </row>
    <row r="30" ht="17.25" customHeight="1" spans="2:9">
      <c r="B30" s="389" t="s">
        <v>25</v>
      </c>
      <c r="C30" s="390" t="s">
        <v>120</v>
      </c>
      <c r="D30" s="380">
        <v>120</v>
      </c>
      <c r="E30" s="380">
        <v>1.08</v>
      </c>
      <c r="F30" s="380">
        <v>6.12</v>
      </c>
      <c r="G30" s="380">
        <v>4.32</v>
      </c>
      <c r="H30" s="391">
        <v>76.8</v>
      </c>
      <c r="I30" s="383">
        <v>31</v>
      </c>
    </row>
    <row r="31" ht="27.6" customHeight="1" spans="2:9">
      <c r="B31" s="392"/>
      <c r="C31" s="385" t="s">
        <v>415</v>
      </c>
      <c r="D31" s="383">
        <v>250</v>
      </c>
      <c r="E31" s="383">
        <v>2.7</v>
      </c>
      <c r="F31" s="383">
        <v>2.85</v>
      </c>
      <c r="G31" s="383">
        <v>17.45</v>
      </c>
      <c r="H31" s="382">
        <v>118.25</v>
      </c>
      <c r="I31" s="383">
        <v>103</v>
      </c>
    </row>
    <row r="32" ht="17.25" customHeight="1" spans="2:9">
      <c r="B32" s="392"/>
      <c r="C32" s="385" t="s">
        <v>49</v>
      </c>
      <c r="D32" s="383">
        <v>250</v>
      </c>
      <c r="E32" s="383">
        <v>14.25</v>
      </c>
      <c r="F32" s="383">
        <v>13.08</v>
      </c>
      <c r="G32" s="383">
        <v>61.8</v>
      </c>
      <c r="H32" s="383">
        <v>421.75</v>
      </c>
      <c r="I32" s="383">
        <v>237</v>
      </c>
    </row>
    <row r="33" ht="17.25" customHeight="1" spans="2:9">
      <c r="B33" s="392"/>
      <c r="C33" s="385" t="s">
        <v>122</v>
      </c>
      <c r="D33" s="383">
        <v>100</v>
      </c>
      <c r="E33" s="383">
        <v>15.55</v>
      </c>
      <c r="F33" s="383">
        <v>11.55</v>
      </c>
      <c r="G33" s="383">
        <v>15.7</v>
      </c>
      <c r="H33" s="383">
        <v>228.75</v>
      </c>
      <c r="I33" s="383">
        <v>282</v>
      </c>
    </row>
    <row r="34" ht="17.25" customHeight="1" spans="2:9">
      <c r="B34" s="392"/>
      <c r="C34" s="385" t="s">
        <v>54</v>
      </c>
      <c r="D34" s="380">
        <v>200</v>
      </c>
      <c r="E34" s="380">
        <v>1</v>
      </c>
      <c r="F34" s="380">
        <v>0.2</v>
      </c>
      <c r="G34" s="380">
        <v>0.2</v>
      </c>
      <c r="H34" s="391">
        <v>92</v>
      </c>
      <c r="I34" s="383">
        <v>518</v>
      </c>
    </row>
    <row r="35" ht="17.25" customHeight="1" spans="2:9">
      <c r="B35" s="392"/>
      <c r="C35" s="385" t="s">
        <v>123</v>
      </c>
      <c r="D35" s="383">
        <v>100</v>
      </c>
      <c r="E35" s="382">
        <v>7</v>
      </c>
      <c r="F35" s="382">
        <v>1.1</v>
      </c>
      <c r="G35" s="382">
        <v>40.3</v>
      </c>
      <c r="H35" s="382">
        <v>193</v>
      </c>
      <c r="I35" s="380">
        <v>516</v>
      </c>
    </row>
    <row r="36" ht="17.25" customHeight="1" spans="2:11">
      <c r="B36" s="387" t="s">
        <v>125</v>
      </c>
      <c r="C36" s="387"/>
      <c r="D36" s="388">
        <f>D30+D31+D32+D33+D34+D35</f>
        <v>1020</v>
      </c>
      <c r="E36" s="388">
        <f t="shared" ref="E36:H36" si="1">E30+E31+E32+E33+E34+E35</f>
        <v>41.58</v>
      </c>
      <c r="F36" s="388">
        <f t="shared" si="1"/>
        <v>34.9</v>
      </c>
      <c r="G36" s="388">
        <f t="shared" si="1"/>
        <v>139.77</v>
      </c>
      <c r="H36" s="388">
        <f t="shared" si="1"/>
        <v>1130.55</v>
      </c>
      <c r="I36" s="391"/>
      <c r="K36">
        <f>H36/H37</f>
        <v>0.629583841488882</v>
      </c>
    </row>
    <row r="37" ht="17.25" customHeight="1" spans="2:9">
      <c r="B37" s="387" t="s">
        <v>126</v>
      </c>
      <c r="C37" s="387"/>
      <c r="D37" s="388">
        <f>D29+D36</f>
        <v>1670</v>
      </c>
      <c r="E37" s="388">
        <f>E29+E36</f>
        <v>67.42</v>
      </c>
      <c r="F37" s="388">
        <f>F29+F36</f>
        <v>62.66</v>
      </c>
      <c r="G37" s="388">
        <f>G29+G36</f>
        <v>216.89</v>
      </c>
      <c r="H37" s="388">
        <f>H29+H36</f>
        <v>1795.71</v>
      </c>
      <c r="I37" s="388"/>
    </row>
    <row r="38" ht="17.25" customHeight="1" spans="2:9">
      <c r="B38" s="376" t="s">
        <v>36</v>
      </c>
      <c r="C38" s="377"/>
      <c r="D38" s="377"/>
      <c r="E38" s="377"/>
      <c r="F38" s="377"/>
      <c r="G38" s="377"/>
      <c r="H38" s="377"/>
      <c r="I38" s="402"/>
    </row>
    <row r="39" ht="17.25" customHeight="1" spans="2:9">
      <c r="B39" s="393" t="s">
        <v>2</v>
      </c>
      <c r="C39" s="379" t="s">
        <v>145</v>
      </c>
      <c r="D39" s="380" t="s">
        <v>420</v>
      </c>
      <c r="E39" s="380">
        <v>32</v>
      </c>
      <c r="F39" s="380">
        <v>33.6</v>
      </c>
      <c r="G39" s="380">
        <v>31.86</v>
      </c>
      <c r="H39" s="380">
        <v>566.66</v>
      </c>
      <c r="I39" s="380">
        <v>313</v>
      </c>
    </row>
    <row r="40" ht="17.25" customHeight="1" spans="2:9">
      <c r="B40" s="394"/>
      <c r="C40" s="379" t="s">
        <v>129</v>
      </c>
      <c r="D40" s="380">
        <v>50</v>
      </c>
      <c r="E40" s="380">
        <v>3</v>
      </c>
      <c r="F40" s="380">
        <v>10.75</v>
      </c>
      <c r="G40" s="380">
        <v>18.25</v>
      </c>
      <c r="H40" s="380">
        <v>182.5</v>
      </c>
      <c r="I40" s="380">
        <v>1</v>
      </c>
    </row>
    <row r="41" ht="17.25" customHeight="1" spans="2:9">
      <c r="B41" s="394"/>
      <c r="C41" s="395" t="s">
        <v>45</v>
      </c>
      <c r="D41" s="396">
        <v>200</v>
      </c>
      <c r="E41" s="395">
        <v>3.6</v>
      </c>
      <c r="F41" s="395">
        <v>3.3</v>
      </c>
      <c r="G41" s="395">
        <v>25</v>
      </c>
      <c r="H41" s="397">
        <v>144</v>
      </c>
      <c r="I41" s="380">
        <v>496</v>
      </c>
    </row>
    <row r="42" ht="17.25" customHeight="1" spans="2:9">
      <c r="B42" s="398"/>
      <c r="C42" s="385" t="s">
        <v>282</v>
      </c>
      <c r="D42" s="383">
        <v>150</v>
      </c>
      <c r="E42" s="386">
        <v>1.5</v>
      </c>
      <c r="F42" s="386">
        <v>0.5</v>
      </c>
      <c r="G42" s="386">
        <v>21</v>
      </c>
      <c r="H42" s="386">
        <v>96</v>
      </c>
      <c r="I42" s="380">
        <v>112</v>
      </c>
    </row>
    <row r="43" ht="17.25" customHeight="1" spans="2:9">
      <c r="B43" s="387" t="s">
        <v>119</v>
      </c>
      <c r="C43" s="387"/>
      <c r="D43" s="388">
        <f>D40+D41+D42+226</f>
        <v>626</v>
      </c>
      <c r="E43" s="387">
        <f>E39+E40+E41+E42</f>
        <v>40.1</v>
      </c>
      <c r="F43" s="387">
        <f t="shared" ref="F43:H43" si="2">F39+F40+F41+F42</f>
        <v>48.15</v>
      </c>
      <c r="G43" s="387">
        <f t="shared" si="2"/>
        <v>96.11</v>
      </c>
      <c r="H43" s="387">
        <f t="shared" si="2"/>
        <v>989.16</v>
      </c>
      <c r="I43" s="380"/>
    </row>
    <row r="44" ht="17.25" customHeight="1" spans="2:9">
      <c r="B44" s="389" t="s">
        <v>25</v>
      </c>
      <c r="C44" s="399" t="s">
        <v>421</v>
      </c>
      <c r="D44" s="383">
        <v>120</v>
      </c>
      <c r="E44" s="383">
        <v>1.32</v>
      </c>
      <c r="F44" s="383">
        <v>0.24</v>
      </c>
      <c r="G44" s="383">
        <v>4.56</v>
      </c>
      <c r="H44" s="382">
        <v>26.4</v>
      </c>
      <c r="I44" s="383">
        <v>71</v>
      </c>
    </row>
    <row r="45" ht="17.25" customHeight="1" spans="2:9">
      <c r="B45" s="392"/>
      <c r="C45" s="385" t="s">
        <v>131</v>
      </c>
      <c r="D45" s="383">
        <v>250</v>
      </c>
      <c r="E45" s="383">
        <v>1.75</v>
      </c>
      <c r="F45" s="383">
        <v>4.98</v>
      </c>
      <c r="G45" s="383">
        <v>7.78</v>
      </c>
      <c r="H45" s="383">
        <v>83</v>
      </c>
      <c r="I45" s="383">
        <v>142</v>
      </c>
    </row>
    <row r="46" ht="17.25" customHeight="1" spans="2:9">
      <c r="B46" s="392"/>
      <c r="C46" s="385" t="s">
        <v>422</v>
      </c>
      <c r="D46" s="380">
        <v>200</v>
      </c>
      <c r="E46" s="380">
        <v>19</v>
      </c>
      <c r="F46" s="380">
        <v>23.78</v>
      </c>
      <c r="G46" s="380">
        <v>31.56</v>
      </c>
      <c r="H46" s="391">
        <v>418.88</v>
      </c>
      <c r="I46" s="383">
        <v>131</v>
      </c>
    </row>
    <row r="47" ht="25.15" customHeight="1" spans="2:9">
      <c r="B47" s="392"/>
      <c r="C47" s="400" t="s">
        <v>423</v>
      </c>
      <c r="D47" s="380">
        <v>200</v>
      </c>
      <c r="E47" s="380">
        <v>0.2</v>
      </c>
      <c r="F47" s="380">
        <v>0</v>
      </c>
      <c r="G47" s="380">
        <v>19.8</v>
      </c>
      <c r="H47" s="380">
        <v>77</v>
      </c>
      <c r="I47" s="380">
        <v>296</v>
      </c>
    </row>
    <row r="48" ht="17.25" customHeight="1" spans="2:9">
      <c r="B48" s="392"/>
      <c r="C48" s="385" t="s">
        <v>123</v>
      </c>
      <c r="D48" s="383">
        <v>100</v>
      </c>
      <c r="E48" s="382">
        <v>7</v>
      </c>
      <c r="F48" s="382">
        <v>1.1</v>
      </c>
      <c r="G48" s="382">
        <v>40.3</v>
      </c>
      <c r="H48" s="382">
        <v>193</v>
      </c>
      <c r="I48" s="380">
        <v>516</v>
      </c>
    </row>
    <row r="49" ht="17.25" customHeight="1" spans="2:9">
      <c r="B49" s="387" t="s">
        <v>125</v>
      </c>
      <c r="C49" s="387"/>
      <c r="D49" s="388">
        <f>D44+D45+D46+D47+D48</f>
        <v>870</v>
      </c>
      <c r="E49" s="388">
        <f t="shared" ref="E49:H49" si="3">E44+E45+E46+E47+E48</f>
        <v>29.27</v>
      </c>
      <c r="F49" s="388">
        <f t="shared" si="3"/>
        <v>30.1</v>
      </c>
      <c r="G49" s="388">
        <f t="shared" si="3"/>
        <v>104</v>
      </c>
      <c r="H49" s="388">
        <f t="shared" si="3"/>
        <v>798.28</v>
      </c>
      <c r="I49" s="380"/>
    </row>
    <row r="50" ht="17.25" customHeight="1" spans="2:9">
      <c r="B50" s="387" t="s">
        <v>126</v>
      </c>
      <c r="C50" s="387"/>
      <c r="D50" s="388">
        <f>D43+D49</f>
        <v>1496</v>
      </c>
      <c r="E50" s="388">
        <f>E43+E49</f>
        <v>69.37</v>
      </c>
      <c r="F50" s="388">
        <f>F43+F49</f>
        <v>78.25</v>
      </c>
      <c r="G50" s="388">
        <f>G43+G49</f>
        <v>200.11</v>
      </c>
      <c r="H50" s="388">
        <f>H43+H49</f>
        <v>1787.44</v>
      </c>
      <c r="I50" s="387"/>
    </row>
    <row r="51" ht="17.25" customHeight="1" spans="2:9">
      <c r="B51" s="376" t="s">
        <v>47</v>
      </c>
      <c r="C51" s="377"/>
      <c r="D51" s="377"/>
      <c r="E51" s="377"/>
      <c r="F51" s="377"/>
      <c r="G51" s="377"/>
      <c r="H51" s="377"/>
      <c r="I51" s="402"/>
    </row>
    <row r="52" ht="28.15" customHeight="1" spans="2:9">
      <c r="B52" s="389" t="s">
        <v>2</v>
      </c>
      <c r="C52" s="385" t="s">
        <v>426</v>
      </c>
      <c r="D52" s="383">
        <v>250</v>
      </c>
      <c r="E52" s="383">
        <v>7.13</v>
      </c>
      <c r="F52" s="383">
        <v>6.58</v>
      </c>
      <c r="G52" s="383">
        <v>23.73</v>
      </c>
      <c r="H52" s="383">
        <v>182.5</v>
      </c>
      <c r="I52" s="380">
        <v>165</v>
      </c>
    </row>
    <row r="53" ht="15.6" customHeight="1" spans="2:9">
      <c r="B53" s="392"/>
      <c r="C53" s="379" t="s">
        <v>22</v>
      </c>
      <c r="D53" s="380">
        <v>50</v>
      </c>
      <c r="E53" s="380">
        <v>6.25</v>
      </c>
      <c r="F53" s="380">
        <v>3.75</v>
      </c>
      <c r="G53" s="380">
        <v>18.13</v>
      </c>
      <c r="H53" s="380">
        <v>133.75</v>
      </c>
      <c r="I53" s="380">
        <v>3</v>
      </c>
    </row>
    <row r="54" ht="15.75" customHeight="1" spans="2:9">
      <c r="B54" s="392"/>
      <c r="C54" s="380" t="s">
        <v>427</v>
      </c>
      <c r="D54" s="383">
        <v>200</v>
      </c>
      <c r="E54" s="383">
        <v>0.1</v>
      </c>
      <c r="F54" s="383">
        <v>0.04</v>
      </c>
      <c r="G54" s="383">
        <v>9.9</v>
      </c>
      <c r="H54" s="382">
        <v>35</v>
      </c>
      <c r="I54" s="380">
        <v>268</v>
      </c>
    </row>
    <row r="55" ht="15.75" customHeight="1" spans="2:9">
      <c r="B55" s="401"/>
      <c r="C55" s="385" t="s">
        <v>414</v>
      </c>
      <c r="D55" s="383">
        <v>150</v>
      </c>
      <c r="E55" s="386">
        <v>0.9</v>
      </c>
      <c r="F55" s="386">
        <v>0.2</v>
      </c>
      <c r="G55" s="386">
        <v>8.1</v>
      </c>
      <c r="H55" s="386">
        <v>43</v>
      </c>
      <c r="I55" s="380">
        <v>112</v>
      </c>
    </row>
    <row r="56" ht="17.25" customHeight="1" spans="2:9">
      <c r="B56" s="387" t="s">
        <v>119</v>
      </c>
      <c r="C56" s="387"/>
      <c r="D56" s="388">
        <f>D52+D53+D54+D55</f>
        <v>650</v>
      </c>
      <c r="E56" s="388">
        <f t="shared" ref="E56:H56" si="4">E52+E53+E54+E55</f>
        <v>14.38</v>
      </c>
      <c r="F56" s="388">
        <f t="shared" si="4"/>
        <v>10.57</v>
      </c>
      <c r="G56" s="388">
        <f t="shared" si="4"/>
        <v>59.86</v>
      </c>
      <c r="H56" s="388">
        <f t="shared" si="4"/>
        <v>394.25</v>
      </c>
      <c r="I56" s="380"/>
    </row>
    <row r="57" ht="17.25" customHeight="1" spans="2:9">
      <c r="B57" s="389" t="s">
        <v>25</v>
      </c>
      <c r="C57" s="390" t="s">
        <v>428</v>
      </c>
      <c r="D57" s="380">
        <v>120</v>
      </c>
      <c r="E57" s="380">
        <v>0.84</v>
      </c>
      <c r="F57" s="380">
        <v>0.12</v>
      </c>
      <c r="G57" s="380">
        <v>2.28</v>
      </c>
      <c r="H57" s="391">
        <v>14.4</v>
      </c>
      <c r="I57" s="383">
        <v>71</v>
      </c>
    </row>
    <row r="58" ht="28.15" customHeight="1" spans="2:9">
      <c r="B58" s="392"/>
      <c r="C58" s="385" t="s">
        <v>429</v>
      </c>
      <c r="D58" s="383">
        <v>250</v>
      </c>
      <c r="E58" s="382">
        <v>2.68</v>
      </c>
      <c r="F58" s="382">
        <v>2.5</v>
      </c>
      <c r="G58" s="382">
        <v>19.33</v>
      </c>
      <c r="H58" s="382">
        <v>112.5</v>
      </c>
      <c r="I58" s="383">
        <v>61</v>
      </c>
    </row>
    <row r="59" ht="17.25" customHeight="1" spans="2:9">
      <c r="B59" s="392"/>
      <c r="C59" s="385" t="s">
        <v>136</v>
      </c>
      <c r="D59" s="383">
        <v>200</v>
      </c>
      <c r="E59" s="383">
        <v>7.54</v>
      </c>
      <c r="F59" s="383">
        <v>0.9</v>
      </c>
      <c r="G59" s="383">
        <v>38.72</v>
      </c>
      <c r="H59" s="382">
        <v>193.2</v>
      </c>
      <c r="I59" s="383">
        <v>291</v>
      </c>
    </row>
    <row r="60" ht="17.25" customHeight="1" spans="2:9">
      <c r="B60" s="392"/>
      <c r="C60" s="385" t="s">
        <v>430</v>
      </c>
      <c r="D60" s="383">
        <v>100</v>
      </c>
      <c r="E60" s="383">
        <v>10.64</v>
      </c>
      <c r="F60" s="383">
        <v>28.19</v>
      </c>
      <c r="G60" s="383">
        <v>2.89</v>
      </c>
      <c r="H60" s="382">
        <v>309</v>
      </c>
      <c r="I60" s="383">
        <v>260</v>
      </c>
    </row>
    <row r="61" ht="15.6" customHeight="1" spans="2:9">
      <c r="B61" s="392"/>
      <c r="C61" s="400" t="s">
        <v>431</v>
      </c>
      <c r="D61" s="380">
        <v>200</v>
      </c>
      <c r="E61" s="380">
        <v>0.5</v>
      </c>
      <c r="F61" s="380">
        <v>0</v>
      </c>
      <c r="G61" s="380">
        <v>27</v>
      </c>
      <c r="H61" s="380">
        <v>110</v>
      </c>
      <c r="I61" s="380">
        <v>508</v>
      </c>
    </row>
    <row r="62" ht="17.25" customHeight="1" spans="2:9">
      <c r="B62" s="392"/>
      <c r="C62" s="385" t="s">
        <v>123</v>
      </c>
      <c r="D62" s="383">
        <v>100</v>
      </c>
      <c r="E62" s="382">
        <v>7</v>
      </c>
      <c r="F62" s="382">
        <v>1.1</v>
      </c>
      <c r="G62" s="382">
        <v>40.3</v>
      </c>
      <c r="H62" s="382">
        <v>193</v>
      </c>
      <c r="I62" s="380">
        <v>516</v>
      </c>
    </row>
    <row r="63" ht="17.25" customHeight="1" spans="2:9">
      <c r="B63" s="387" t="s">
        <v>125</v>
      </c>
      <c r="C63" s="387"/>
      <c r="D63" s="388">
        <f>D57+D58+D59+D60+D61+D62</f>
        <v>970</v>
      </c>
      <c r="E63" s="388">
        <f t="shared" ref="E63:H63" si="5">E57+E58+E59+E60+E61+E62</f>
        <v>29.2</v>
      </c>
      <c r="F63" s="388">
        <f t="shared" si="5"/>
        <v>32.81</v>
      </c>
      <c r="G63" s="388">
        <f t="shared" si="5"/>
        <v>130.52</v>
      </c>
      <c r="H63" s="388">
        <f t="shared" si="5"/>
        <v>932.1</v>
      </c>
      <c r="I63" s="380"/>
    </row>
    <row r="64" ht="17.25" customHeight="1" spans="2:9">
      <c r="B64" s="387" t="s">
        <v>126</v>
      </c>
      <c r="C64" s="387"/>
      <c r="D64" s="388">
        <f>D56+D63</f>
        <v>1620</v>
      </c>
      <c r="E64" s="388">
        <f>E56+E63</f>
        <v>43.58</v>
      </c>
      <c r="F64" s="388">
        <f>F56+F63</f>
        <v>43.38</v>
      </c>
      <c r="G64" s="388">
        <f>G56+G63</f>
        <v>190.38</v>
      </c>
      <c r="H64" s="388">
        <f>H56+H63</f>
        <v>1326.35</v>
      </c>
      <c r="I64" s="387"/>
    </row>
    <row r="65" ht="17.25" customHeight="1" spans="2:9">
      <c r="B65" s="376" t="s">
        <v>56</v>
      </c>
      <c r="C65" s="377"/>
      <c r="D65" s="377"/>
      <c r="E65" s="377"/>
      <c r="F65" s="377"/>
      <c r="G65" s="377"/>
      <c r="H65" s="377"/>
      <c r="I65" s="402"/>
    </row>
    <row r="66" ht="17.25" customHeight="1" spans="2:9">
      <c r="B66" s="403" t="s">
        <v>2</v>
      </c>
      <c r="C66" s="399" t="s">
        <v>139</v>
      </c>
      <c r="D66" s="383">
        <v>250</v>
      </c>
      <c r="E66" s="391">
        <v>7.75</v>
      </c>
      <c r="F66" s="391">
        <v>9.33</v>
      </c>
      <c r="G66" s="391">
        <v>38.58</v>
      </c>
      <c r="H66" s="391">
        <v>269.25</v>
      </c>
      <c r="I66" s="380">
        <v>262</v>
      </c>
    </row>
    <row r="67" ht="17.25" customHeight="1" spans="2:9">
      <c r="B67" s="404"/>
      <c r="C67" s="379" t="s">
        <v>129</v>
      </c>
      <c r="D67" s="380">
        <v>50</v>
      </c>
      <c r="E67" s="380">
        <v>3</v>
      </c>
      <c r="F67" s="380">
        <v>10.75</v>
      </c>
      <c r="G67" s="380">
        <v>18.25</v>
      </c>
      <c r="H67" s="380">
        <v>182.5</v>
      </c>
      <c r="I67" s="380">
        <v>1</v>
      </c>
    </row>
    <row r="68" ht="17.25" customHeight="1" spans="2:9">
      <c r="B68" s="404"/>
      <c r="C68" s="379" t="s">
        <v>23</v>
      </c>
      <c r="D68" s="380">
        <v>200</v>
      </c>
      <c r="E68" s="383">
        <v>0.1</v>
      </c>
      <c r="F68" s="383">
        <v>0</v>
      </c>
      <c r="G68" s="383">
        <v>15.2</v>
      </c>
      <c r="H68" s="383">
        <v>61</v>
      </c>
      <c r="I68" s="380">
        <v>494</v>
      </c>
    </row>
    <row r="69" ht="17.25" customHeight="1" spans="2:9">
      <c r="B69" s="405"/>
      <c r="C69" s="385" t="s">
        <v>282</v>
      </c>
      <c r="D69" s="383">
        <v>150</v>
      </c>
      <c r="E69" s="386">
        <v>1.5</v>
      </c>
      <c r="F69" s="386">
        <v>0.5</v>
      </c>
      <c r="G69" s="386">
        <v>21</v>
      </c>
      <c r="H69" s="386">
        <v>96</v>
      </c>
      <c r="I69" s="380">
        <v>112</v>
      </c>
    </row>
    <row r="70" ht="17.25" customHeight="1" spans="2:9">
      <c r="B70" s="387" t="s">
        <v>119</v>
      </c>
      <c r="C70" s="387"/>
      <c r="D70" s="388">
        <f>D66+D67+D68+D69</f>
        <v>650</v>
      </c>
      <c r="E70" s="388">
        <f t="shared" ref="E70:H70" si="6">E66+E67+E68+E69</f>
        <v>12.35</v>
      </c>
      <c r="F70" s="388">
        <f t="shared" si="6"/>
        <v>20.58</v>
      </c>
      <c r="G70" s="388">
        <f t="shared" si="6"/>
        <v>93.03</v>
      </c>
      <c r="H70" s="388">
        <f t="shared" si="6"/>
        <v>608.75</v>
      </c>
      <c r="I70" s="380"/>
    </row>
    <row r="71" ht="17.25" customHeight="1" spans="2:9">
      <c r="B71" s="406" t="s">
        <v>25</v>
      </c>
      <c r="C71" s="390" t="s">
        <v>120</v>
      </c>
      <c r="D71" s="380">
        <v>120</v>
      </c>
      <c r="E71" s="380">
        <v>1.08</v>
      </c>
      <c r="F71" s="380">
        <v>6.12</v>
      </c>
      <c r="G71" s="380">
        <v>4.32</v>
      </c>
      <c r="H71" s="391">
        <v>76.8</v>
      </c>
      <c r="I71" s="383">
        <v>31</v>
      </c>
    </row>
    <row r="72" ht="25.5" customHeight="1" spans="2:9">
      <c r="B72" s="407"/>
      <c r="C72" s="385" t="s">
        <v>415</v>
      </c>
      <c r="D72" s="383">
        <v>250</v>
      </c>
      <c r="E72" s="383">
        <v>2.7</v>
      </c>
      <c r="F72" s="383">
        <v>2.85</v>
      </c>
      <c r="G72" s="383">
        <v>17.45</v>
      </c>
      <c r="H72" s="382">
        <v>118.25</v>
      </c>
      <c r="I72" s="383">
        <v>103</v>
      </c>
    </row>
    <row r="73" ht="17.25" customHeight="1" spans="2:9">
      <c r="B73" s="407"/>
      <c r="C73" s="385" t="s">
        <v>28</v>
      </c>
      <c r="D73" s="383">
        <v>200</v>
      </c>
      <c r="E73" s="383">
        <v>4.2</v>
      </c>
      <c r="F73" s="383">
        <v>8.8</v>
      </c>
      <c r="G73" s="383">
        <v>21.8</v>
      </c>
      <c r="H73" s="383">
        <v>184</v>
      </c>
      <c r="I73" s="383">
        <v>429</v>
      </c>
    </row>
    <row r="74" ht="22.15" customHeight="1" spans="2:9">
      <c r="B74" s="407"/>
      <c r="C74" s="385" t="s">
        <v>432</v>
      </c>
      <c r="D74" s="383">
        <v>200</v>
      </c>
      <c r="E74" s="383">
        <v>28.7</v>
      </c>
      <c r="F74" s="383">
        <v>7.9</v>
      </c>
      <c r="G74" s="383">
        <v>9.5</v>
      </c>
      <c r="H74" s="383">
        <v>225</v>
      </c>
      <c r="I74" s="383">
        <v>78</v>
      </c>
    </row>
    <row r="75" ht="17.25" customHeight="1" spans="2:9">
      <c r="B75" s="407"/>
      <c r="C75" s="385" t="s">
        <v>54</v>
      </c>
      <c r="D75" s="380">
        <v>200</v>
      </c>
      <c r="E75" s="380">
        <v>1</v>
      </c>
      <c r="F75" s="380">
        <v>0.2</v>
      </c>
      <c r="G75" s="380">
        <v>0.2</v>
      </c>
      <c r="H75" s="391">
        <v>92</v>
      </c>
      <c r="I75" s="383">
        <v>518</v>
      </c>
    </row>
    <row r="76" ht="17.25" customHeight="1" spans="2:9">
      <c r="B76" s="407"/>
      <c r="C76" s="385" t="s">
        <v>123</v>
      </c>
      <c r="D76" s="383">
        <v>100</v>
      </c>
      <c r="E76" s="382">
        <v>7</v>
      </c>
      <c r="F76" s="382">
        <v>1.1</v>
      </c>
      <c r="G76" s="382">
        <v>40.3</v>
      </c>
      <c r="H76" s="382">
        <v>193</v>
      </c>
      <c r="I76" s="380">
        <v>516</v>
      </c>
    </row>
    <row r="77" ht="17.25" customHeight="1" spans="2:9">
      <c r="B77" s="387" t="s">
        <v>125</v>
      </c>
      <c r="C77" s="387"/>
      <c r="D77" s="388">
        <f>D71+D72+D73+D74+D75+D76</f>
        <v>1070</v>
      </c>
      <c r="E77" s="388">
        <f t="shared" ref="E77:H77" si="7">E71+E72+E73+E74+E75+E76</f>
        <v>44.68</v>
      </c>
      <c r="F77" s="388">
        <f t="shared" si="7"/>
        <v>26.97</v>
      </c>
      <c r="G77" s="388">
        <f t="shared" si="7"/>
        <v>93.57</v>
      </c>
      <c r="H77" s="388">
        <f t="shared" si="7"/>
        <v>889.05</v>
      </c>
      <c r="I77" s="380"/>
    </row>
    <row r="78" ht="17.25" customHeight="1" spans="2:9">
      <c r="B78" s="387" t="s">
        <v>126</v>
      </c>
      <c r="C78" s="387"/>
      <c r="D78" s="388">
        <f>D70+D77</f>
        <v>1720</v>
      </c>
      <c r="E78" s="388">
        <f>E70+E77</f>
        <v>57.03</v>
      </c>
      <c r="F78" s="388">
        <f>F70+F77</f>
        <v>47.55</v>
      </c>
      <c r="G78" s="388">
        <f>G70+G77</f>
        <v>186.6</v>
      </c>
      <c r="H78" s="388">
        <f>H70+H77</f>
        <v>1497.8</v>
      </c>
      <c r="I78" s="387"/>
    </row>
    <row r="79" ht="17.25" customHeight="1" spans="2:9">
      <c r="B79" s="376" t="s">
        <v>62</v>
      </c>
      <c r="C79" s="377"/>
      <c r="D79" s="377"/>
      <c r="E79" s="377"/>
      <c r="F79" s="377"/>
      <c r="G79" s="377"/>
      <c r="H79" s="377"/>
      <c r="I79" s="402"/>
    </row>
    <row r="80" ht="17.25" customHeight="1" spans="2:9">
      <c r="B80" s="389" t="s">
        <v>2</v>
      </c>
      <c r="C80" s="408" t="s">
        <v>141</v>
      </c>
      <c r="D80" s="409">
        <v>250</v>
      </c>
      <c r="E80" s="391">
        <v>7.03</v>
      </c>
      <c r="F80" s="391">
        <v>9.73</v>
      </c>
      <c r="G80" s="409">
        <v>48.78</v>
      </c>
      <c r="H80" s="391">
        <v>312.15</v>
      </c>
      <c r="I80" s="380">
        <v>181</v>
      </c>
    </row>
    <row r="81" ht="17.25" customHeight="1" spans="2:9">
      <c r="B81" s="392"/>
      <c r="C81" s="379" t="s">
        <v>22</v>
      </c>
      <c r="D81" s="380">
        <v>50</v>
      </c>
      <c r="E81" s="380">
        <v>6.25</v>
      </c>
      <c r="F81" s="380">
        <v>3.75</v>
      </c>
      <c r="G81" s="380">
        <v>18.13</v>
      </c>
      <c r="H81" s="380">
        <v>133.75</v>
      </c>
      <c r="I81" s="380">
        <v>3</v>
      </c>
    </row>
    <row r="82" ht="17.25" customHeight="1" spans="2:9">
      <c r="B82" s="392"/>
      <c r="C82" s="395" t="s">
        <v>45</v>
      </c>
      <c r="D82" s="396">
        <v>200</v>
      </c>
      <c r="E82" s="395">
        <v>3.6</v>
      </c>
      <c r="F82" s="395">
        <v>3.3</v>
      </c>
      <c r="G82" s="395">
        <v>25</v>
      </c>
      <c r="H82" s="397">
        <v>144</v>
      </c>
      <c r="I82" s="380">
        <v>496</v>
      </c>
    </row>
    <row r="83" ht="17.25" customHeight="1" spans="2:9">
      <c r="B83" s="392"/>
      <c r="C83" s="385" t="s">
        <v>414</v>
      </c>
      <c r="D83" s="383">
        <v>150</v>
      </c>
      <c r="E83" s="386">
        <v>0.9</v>
      </c>
      <c r="F83" s="386">
        <v>0.2</v>
      </c>
      <c r="G83" s="386">
        <v>8.1</v>
      </c>
      <c r="H83" s="386">
        <v>43</v>
      </c>
      <c r="I83" s="380">
        <v>112</v>
      </c>
    </row>
    <row r="84" ht="17.25" customHeight="1" spans="2:9">
      <c r="B84" s="387" t="s">
        <v>119</v>
      </c>
      <c r="C84" s="387"/>
      <c r="D84" s="388">
        <f>D80+D81+D82+D83</f>
        <v>650</v>
      </c>
      <c r="E84" s="388">
        <f t="shared" ref="E84:H84" si="8">E80+E81+E82</f>
        <v>16.88</v>
      </c>
      <c r="F84" s="388">
        <f t="shared" si="8"/>
        <v>16.78</v>
      </c>
      <c r="G84" s="388">
        <f t="shared" si="8"/>
        <v>91.91</v>
      </c>
      <c r="H84" s="388">
        <f t="shared" si="8"/>
        <v>589.9</v>
      </c>
      <c r="I84" s="380"/>
    </row>
    <row r="85" ht="17.25" customHeight="1" spans="2:9">
      <c r="B85" s="389" t="s">
        <v>25</v>
      </c>
      <c r="C85" s="399" t="s">
        <v>428</v>
      </c>
      <c r="D85" s="380">
        <v>120</v>
      </c>
      <c r="E85" s="380">
        <v>0.84</v>
      </c>
      <c r="F85" s="380">
        <v>0.12</v>
      </c>
      <c r="G85" s="380">
        <v>2.28</v>
      </c>
      <c r="H85" s="391">
        <v>14.4</v>
      </c>
      <c r="I85" s="383">
        <v>71</v>
      </c>
    </row>
    <row r="86" ht="17.25" customHeight="1" spans="2:9">
      <c r="B86" s="392"/>
      <c r="C86" s="385" t="s">
        <v>142</v>
      </c>
      <c r="D86" s="383">
        <v>250</v>
      </c>
      <c r="E86" s="383">
        <v>1.83</v>
      </c>
      <c r="F86" s="383">
        <v>5</v>
      </c>
      <c r="G86" s="383">
        <v>10.65</v>
      </c>
      <c r="H86" s="382">
        <v>95</v>
      </c>
      <c r="I86" s="383">
        <v>128</v>
      </c>
    </row>
    <row r="87" ht="17.25" customHeight="1" spans="2:9">
      <c r="B87" s="392"/>
      <c r="C87" s="385" t="s">
        <v>49</v>
      </c>
      <c r="D87" s="383">
        <v>250</v>
      </c>
      <c r="E87" s="383">
        <v>14.25</v>
      </c>
      <c r="F87" s="383">
        <v>13.08</v>
      </c>
      <c r="G87" s="383">
        <v>61.8</v>
      </c>
      <c r="H87" s="383">
        <v>421.75</v>
      </c>
      <c r="I87" s="383">
        <v>237</v>
      </c>
    </row>
    <row r="88" ht="17.25" customHeight="1" spans="2:9">
      <c r="B88" s="392"/>
      <c r="C88" s="385" t="s">
        <v>143</v>
      </c>
      <c r="D88" s="383">
        <v>100</v>
      </c>
      <c r="E88" s="383">
        <v>15.2</v>
      </c>
      <c r="F88" s="383">
        <v>17.4</v>
      </c>
      <c r="G88" s="383">
        <v>2.3</v>
      </c>
      <c r="H88" s="383">
        <v>227</v>
      </c>
      <c r="I88" s="383">
        <v>363</v>
      </c>
    </row>
    <row r="89" ht="27.6" customHeight="1" spans="2:9">
      <c r="B89" s="392"/>
      <c r="C89" s="400" t="s">
        <v>423</v>
      </c>
      <c r="D89" s="380">
        <v>200</v>
      </c>
      <c r="E89" s="380">
        <v>0.2</v>
      </c>
      <c r="F89" s="380">
        <v>0</v>
      </c>
      <c r="G89" s="380">
        <v>19.8</v>
      </c>
      <c r="H89" s="380">
        <v>77</v>
      </c>
      <c r="I89" s="380">
        <v>296</v>
      </c>
    </row>
    <row r="90" ht="17.25" customHeight="1" spans="2:9">
      <c r="B90" s="392"/>
      <c r="C90" s="385" t="s">
        <v>123</v>
      </c>
      <c r="D90" s="383">
        <v>100</v>
      </c>
      <c r="E90" s="382">
        <v>7</v>
      </c>
      <c r="F90" s="382">
        <v>1.1</v>
      </c>
      <c r="G90" s="382">
        <v>40.3</v>
      </c>
      <c r="H90" s="382">
        <v>193</v>
      </c>
      <c r="I90" s="380">
        <v>516</v>
      </c>
    </row>
    <row r="91" ht="17.25" customHeight="1" spans="2:9">
      <c r="B91" s="387" t="s">
        <v>125</v>
      </c>
      <c r="C91" s="387"/>
      <c r="D91" s="388">
        <f>D85+D86+D87+D88+D89+D90</f>
        <v>1020</v>
      </c>
      <c r="E91" s="388">
        <f t="shared" ref="E91:H91" si="9">E85+E86+E87+E88+E89+E90</f>
        <v>39.32</v>
      </c>
      <c r="F91" s="388">
        <f t="shared" si="9"/>
        <v>36.7</v>
      </c>
      <c r="G91" s="388">
        <f t="shared" si="9"/>
        <v>137.13</v>
      </c>
      <c r="H91" s="388">
        <f t="shared" si="9"/>
        <v>1028.15</v>
      </c>
      <c r="I91" s="380"/>
    </row>
    <row r="92" ht="17.25" customHeight="1" spans="2:9">
      <c r="B92" s="387" t="s">
        <v>126</v>
      </c>
      <c r="C92" s="387"/>
      <c r="D92" s="388">
        <f>D84+D91</f>
        <v>1670</v>
      </c>
      <c r="E92" s="388">
        <f>E84+E91</f>
        <v>56.2</v>
      </c>
      <c r="F92" s="388">
        <f>F84+F91</f>
        <v>53.48</v>
      </c>
      <c r="G92" s="388">
        <f>G84+G91</f>
        <v>229.04</v>
      </c>
      <c r="H92" s="388">
        <f>H84+H91</f>
        <v>1618.05</v>
      </c>
      <c r="I92" s="387"/>
    </row>
    <row r="93" ht="17.25" customHeight="1" spans="2:9">
      <c r="B93" s="376" t="s">
        <v>144</v>
      </c>
      <c r="C93" s="377"/>
      <c r="D93" s="377"/>
      <c r="E93" s="377"/>
      <c r="F93" s="377"/>
      <c r="G93" s="377"/>
      <c r="H93" s="377"/>
      <c r="I93" s="402"/>
    </row>
    <row r="94" ht="17.25" customHeight="1" spans="2:9">
      <c r="B94" s="376" t="s">
        <v>1</v>
      </c>
      <c r="C94" s="377"/>
      <c r="D94" s="377"/>
      <c r="E94" s="377"/>
      <c r="F94" s="377"/>
      <c r="G94" s="377"/>
      <c r="H94" s="377"/>
      <c r="I94" s="402"/>
    </row>
    <row r="95" ht="17.25" customHeight="1" spans="2:9">
      <c r="B95" s="389" t="s">
        <v>2</v>
      </c>
      <c r="C95" s="379" t="s">
        <v>145</v>
      </c>
      <c r="D95" s="380" t="s">
        <v>540</v>
      </c>
      <c r="E95" s="380">
        <v>7.68</v>
      </c>
      <c r="F95" s="380">
        <v>7.29</v>
      </c>
      <c r="G95" s="380">
        <v>16.23</v>
      </c>
      <c r="H95" s="380">
        <v>130.24</v>
      </c>
      <c r="I95" s="380">
        <v>319</v>
      </c>
    </row>
    <row r="96" ht="17.25" customHeight="1" spans="2:9">
      <c r="B96" s="392"/>
      <c r="C96" s="379" t="s">
        <v>129</v>
      </c>
      <c r="D96" s="380">
        <v>50</v>
      </c>
      <c r="E96" s="380">
        <v>3</v>
      </c>
      <c r="F96" s="380">
        <v>10.75</v>
      </c>
      <c r="G96" s="380">
        <v>18.25</v>
      </c>
      <c r="H96" s="380">
        <v>182.5</v>
      </c>
      <c r="I96" s="380">
        <v>1</v>
      </c>
    </row>
    <row r="97" ht="17.25" customHeight="1" spans="2:9">
      <c r="B97" s="392"/>
      <c r="C97" s="380" t="s">
        <v>427</v>
      </c>
      <c r="D97" s="383">
        <v>200</v>
      </c>
      <c r="E97" s="383">
        <v>0.1</v>
      </c>
      <c r="F97" s="383">
        <v>0.04</v>
      </c>
      <c r="G97" s="383">
        <v>9.9</v>
      </c>
      <c r="H97" s="382">
        <v>35</v>
      </c>
      <c r="I97" s="380">
        <v>268</v>
      </c>
    </row>
    <row r="98" ht="17.25" customHeight="1" spans="2:9">
      <c r="B98" s="401"/>
      <c r="C98" s="385" t="s">
        <v>282</v>
      </c>
      <c r="D98" s="383">
        <v>150</v>
      </c>
      <c r="E98" s="386">
        <v>1.5</v>
      </c>
      <c r="F98" s="386">
        <v>0.5</v>
      </c>
      <c r="G98" s="386">
        <v>21</v>
      </c>
      <c r="H98" s="386">
        <v>96</v>
      </c>
      <c r="I98" s="380">
        <v>112</v>
      </c>
    </row>
    <row r="99" ht="17.25" customHeight="1" spans="2:9">
      <c r="B99" s="387" t="s">
        <v>119</v>
      </c>
      <c r="C99" s="387"/>
      <c r="D99" s="388">
        <f>227+D96+D97+D98</f>
        <v>627</v>
      </c>
      <c r="E99" s="388">
        <f>E95+E96+E97+E98</f>
        <v>12.28</v>
      </c>
      <c r="F99" s="388">
        <f t="shared" ref="F99:H99" si="10">F95+F96+F97+F98</f>
        <v>18.58</v>
      </c>
      <c r="G99" s="388">
        <f t="shared" si="10"/>
        <v>65.38</v>
      </c>
      <c r="H99" s="388">
        <f t="shared" si="10"/>
        <v>443.74</v>
      </c>
      <c r="I99" s="380"/>
    </row>
    <row r="100" ht="17.25" customHeight="1" spans="2:9">
      <c r="B100" s="389" t="s">
        <v>25</v>
      </c>
      <c r="C100" s="390" t="s">
        <v>421</v>
      </c>
      <c r="D100" s="383">
        <v>120</v>
      </c>
      <c r="E100" s="383">
        <v>1.32</v>
      </c>
      <c r="F100" s="383">
        <v>0.24</v>
      </c>
      <c r="G100" s="383">
        <v>4.56</v>
      </c>
      <c r="H100" s="382">
        <v>26.4</v>
      </c>
      <c r="I100" s="383">
        <v>71</v>
      </c>
    </row>
    <row r="101" ht="17.25" customHeight="1" spans="2:9">
      <c r="B101" s="392"/>
      <c r="C101" s="385" t="s">
        <v>131</v>
      </c>
      <c r="D101" s="383">
        <v>250</v>
      </c>
      <c r="E101" s="383">
        <v>1.75</v>
      </c>
      <c r="F101" s="383">
        <v>4.98</v>
      </c>
      <c r="G101" s="383">
        <v>7.78</v>
      </c>
      <c r="H101" s="383">
        <v>83</v>
      </c>
      <c r="I101" s="383">
        <v>142</v>
      </c>
    </row>
    <row r="102" ht="17.25" customHeight="1" spans="2:9">
      <c r="B102" s="392"/>
      <c r="C102" s="385" t="s">
        <v>136</v>
      </c>
      <c r="D102" s="383">
        <v>200</v>
      </c>
      <c r="E102" s="383">
        <v>7.54</v>
      </c>
      <c r="F102" s="383">
        <v>0.9</v>
      </c>
      <c r="G102" s="383">
        <v>38.72</v>
      </c>
      <c r="H102" s="382">
        <v>193.2</v>
      </c>
      <c r="I102" s="383">
        <v>291</v>
      </c>
    </row>
    <row r="103" ht="17.25" customHeight="1" spans="2:9">
      <c r="B103" s="392"/>
      <c r="C103" s="385" t="s">
        <v>146</v>
      </c>
      <c r="D103" s="383">
        <v>100</v>
      </c>
      <c r="E103" s="380">
        <v>11.76</v>
      </c>
      <c r="F103" s="380">
        <v>10.78</v>
      </c>
      <c r="G103" s="380">
        <v>2.94</v>
      </c>
      <c r="H103" s="391">
        <v>155.62</v>
      </c>
      <c r="I103" s="383">
        <v>301</v>
      </c>
    </row>
    <row r="104" ht="14.45" customHeight="1" spans="2:9">
      <c r="B104" s="392"/>
      <c r="C104" s="400" t="s">
        <v>431</v>
      </c>
      <c r="D104" s="380">
        <v>200</v>
      </c>
      <c r="E104" s="380">
        <v>0.5</v>
      </c>
      <c r="F104" s="380">
        <v>0</v>
      </c>
      <c r="G104" s="380">
        <v>27</v>
      </c>
      <c r="H104" s="380">
        <v>110</v>
      </c>
      <c r="I104" s="380">
        <v>508</v>
      </c>
    </row>
    <row r="105" ht="17.25" customHeight="1" spans="2:9">
      <c r="B105" s="392"/>
      <c r="C105" s="385" t="s">
        <v>123</v>
      </c>
      <c r="D105" s="383">
        <v>100</v>
      </c>
      <c r="E105" s="382">
        <v>7</v>
      </c>
      <c r="F105" s="382">
        <v>1.1</v>
      </c>
      <c r="G105" s="382">
        <v>40.3</v>
      </c>
      <c r="H105" s="382">
        <v>193</v>
      </c>
      <c r="I105" s="380">
        <v>516</v>
      </c>
    </row>
    <row r="106" ht="17.25" customHeight="1" spans="2:9">
      <c r="B106" s="387" t="s">
        <v>125</v>
      </c>
      <c r="C106" s="387"/>
      <c r="D106" s="388">
        <f>D100+D101+D102+D103+D104+D105</f>
        <v>970</v>
      </c>
      <c r="E106" s="388">
        <f t="shared" ref="E106:H106" si="11">E100+E101+E102+E103+E104+E105</f>
        <v>29.87</v>
      </c>
      <c r="F106" s="388">
        <f t="shared" si="11"/>
        <v>18</v>
      </c>
      <c r="G106" s="388">
        <f t="shared" si="11"/>
        <v>121.3</v>
      </c>
      <c r="H106" s="388">
        <f t="shared" si="11"/>
        <v>761.22</v>
      </c>
      <c r="I106" s="380"/>
    </row>
    <row r="107" ht="17.25" customHeight="1" spans="2:9">
      <c r="B107" s="387" t="s">
        <v>126</v>
      </c>
      <c r="C107" s="387"/>
      <c r="D107" s="388">
        <f>D99+D106</f>
        <v>1597</v>
      </c>
      <c r="E107" s="388">
        <f>E99+E106</f>
        <v>42.15</v>
      </c>
      <c r="F107" s="388">
        <f>F99+F106</f>
        <v>36.58</v>
      </c>
      <c r="G107" s="388">
        <f>G99+G106</f>
        <v>186.68</v>
      </c>
      <c r="H107" s="388">
        <f>H99+H106</f>
        <v>1204.96</v>
      </c>
      <c r="I107" s="387"/>
    </row>
    <row r="108" ht="17.25" customHeight="1" spans="2:9">
      <c r="B108" s="376" t="s">
        <v>36</v>
      </c>
      <c r="C108" s="377"/>
      <c r="D108" s="377"/>
      <c r="E108" s="377"/>
      <c r="F108" s="377"/>
      <c r="G108" s="377"/>
      <c r="H108" s="377"/>
      <c r="I108" s="402"/>
    </row>
    <row r="109" ht="17.25" customHeight="1" spans="2:9">
      <c r="B109" s="389" t="s">
        <v>2</v>
      </c>
      <c r="C109" s="408" t="s">
        <v>147</v>
      </c>
      <c r="D109" s="383">
        <v>250</v>
      </c>
      <c r="E109" s="383">
        <v>9.25</v>
      </c>
      <c r="F109" s="383">
        <v>9.35</v>
      </c>
      <c r="G109" s="383">
        <v>45.63</v>
      </c>
      <c r="H109" s="383">
        <v>303.75</v>
      </c>
      <c r="I109" s="380">
        <v>264</v>
      </c>
    </row>
    <row r="110" ht="17.25" customHeight="1" spans="2:9">
      <c r="B110" s="392"/>
      <c r="C110" s="385" t="s">
        <v>23</v>
      </c>
      <c r="D110" s="380">
        <v>200</v>
      </c>
      <c r="E110" s="383">
        <v>0.1</v>
      </c>
      <c r="F110" s="383">
        <v>0</v>
      </c>
      <c r="G110" s="383">
        <v>15.2</v>
      </c>
      <c r="H110" s="383">
        <v>61</v>
      </c>
      <c r="I110" s="380">
        <v>494</v>
      </c>
    </row>
    <row r="111" ht="17.25" customHeight="1" spans="2:9">
      <c r="B111" s="392"/>
      <c r="C111" s="385" t="s">
        <v>22</v>
      </c>
      <c r="D111" s="380">
        <v>50</v>
      </c>
      <c r="E111" s="380">
        <v>6.25</v>
      </c>
      <c r="F111" s="380">
        <v>3.75</v>
      </c>
      <c r="G111" s="380">
        <v>18.13</v>
      </c>
      <c r="H111" s="380">
        <v>133.75</v>
      </c>
      <c r="I111" s="380">
        <v>3</v>
      </c>
    </row>
    <row r="112" ht="17.25" customHeight="1" spans="2:9">
      <c r="B112" s="392"/>
      <c r="C112" s="385" t="s">
        <v>414</v>
      </c>
      <c r="D112" s="383">
        <v>150</v>
      </c>
      <c r="E112" s="386">
        <v>0.9</v>
      </c>
      <c r="F112" s="386">
        <v>0.2</v>
      </c>
      <c r="G112" s="386">
        <v>8.1</v>
      </c>
      <c r="H112" s="386">
        <v>43</v>
      </c>
      <c r="I112" s="380">
        <v>112</v>
      </c>
    </row>
    <row r="113" ht="17.25" customHeight="1" spans="2:9">
      <c r="B113" s="387" t="s">
        <v>119</v>
      </c>
      <c r="C113" s="387"/>
      <c r="D113" s="388">
        <f>D109+D110+D111+D112</f>
        <v>650</v>
      </c>
      <c r="E113" s="388">
        <f t="shared" ref="E113:H113" si="12">E109+E110+E111+E112</f>
        <v>16.5</v>
      </c>
      <c r="F113" s="388">
        <f t="shared" si="12"/>
        <v>13.3</v>
      </c>
      <c r="G113" s="388">
        <f t="shared" si="12"/>
        <v>87.06</v>
      </c>
      <c r="H113" s="388">
        <f t="shared" si="12"/>
        <v>541.5</v>
      </c>
      <c r="I113" s="387"/>
    </row>
    <row r="114" ht="17.25" customHeight="1" spans="2:9">
      <c r="B114" s="389" t="s">
        <v>25</v>
      </c>
      <c r="C114" s="390" t="s">
        <v>120</v>
      </c>
      <c r="D114" s="380">
        <v>120</v>
      </c>
      <c r="E114" s="380">
        <v>1.08</v>
      </c>
      <c r="F114" s="380">
        <v>6.12</v>
      </c>
      <c r="G114" s="380">
        <v>4.32</v>
      </c>
      <c r="H114" s="391">
        <v>76.8</v>
      </c>
      <c r="I114" s="383">
        <v>31</v>
      </c>
    </row>
    <row r="115" ht="17.25" customHeight="1" spans="2:9">
      <c r="B115" s="392"/>
      <c r="C115" s="385" t="s">
        <v>435</v>
      </c>
      <c r="D115" s="383">
        <v>250</v>
      </c>
      <c r="E115" s="382">
        <v>2.68</v>
      </c>
      <c r="F115" s="382">
        <v>2.5</v>
      </c>
      <c r="G115" s="382">
        <v>19.33</v>
      </c>
      <c r="H115" s="382">
        <v>112.5</v>
      </c>
      <c r="I115" s="383">
        <v>61</v>
      </c>
    </row>
    <row r="116" ht="17.25" customHeight="1" spans="2:9">
      <c r="B116" s="392"/>
      <c r="C116" s="385" t="s">
        <v>28</v>
      </c>
      <c r="D116" s="383">
        <v>200</v>
      </c>
      <c r="E116" s="383">
        <v>4.2</v>
      </c>
      <c r="F116" s="383">
        <v>8.8</v>
      </c>
      <c r="G116" s="383">
        <v>21.8</v>
      </c>
      <c r="H116" s="383">
        <v>184</v>
      </c>
      <c r="I116" s="383">
        <v>429</v>
      </c>
    </row>
    <row r="117" ht="17.25" customHeight="1" spans="2:9">
      <c r="B117" s="392"/>
      <c r="C117" s="385" t="s">
        <v>436</v>
      </c>
      <c r="D117" s="383">
        <v>120</v>
      </c>
      <c r="E117" s="391">
        <v>16.68</v>
      </c>
      <c r="F117" s="391">
        <v>2.52</v>
      </c>
      <c r="G117" s="391">
        <v>11.52</v>
      </c>
      <c r="H117" s="391">
        <v>135.6</v>
      </c>
      <c r="I117" s="383">
        <v>345</v>
      </c>
    </row>
    <row r="118" ht="17.25" customHeight="1" spans="2:9">
      <c r="B118" s="392"/>
      <c r="C118" s="385" t="s">
        <v>54</v>
      </c>
      <c r="D118" s="380">
        <v>200</v>
      </c>
      <c r="E118" s="380">
        <v>1</v>
      </c>
      <c r="F118" s="380">
        <v>0.2</v>
      </c>
      <c r="G118" s="380">
        <v>0.2</v>
      </c>
      <c r="H118" s="391">
        <v>92</v>
      </c>
      <c r="I118" s="383">
        <v>518</v>
      </c>
    </row>
    <row r="119" ht="17.25" customHeight="1" spans="2:9">
      <c r="B119" s="392"/>
      <c r="C119" s="385" t="s">
        <v>123</v>
      </c>
      <c r="D119" s="383">
        <v>100</v>
      </c>
      <c r="E119" s="382">
        <v>7</v>
      </c>
      <c r="F119" s="382">
        <v>1.1</v>
      </c>
      <c r="G119" s="382">
        <v>40.3</v>
      </c>
      <c r="H119" s="382">
        <v>193</v>
      </c>
      <c r="I119" s="380">
        <v>516</v>
      </c>
    </row>
    <row r="120" ht="17.25" customHeight="1" spans="2:9">
      <c r="B120" s="387" t="s">
        <v>125</v>
      </c>
      <c r="C120" s="387"/>
      <c r="D120" s="388">
        <f>D114+D115+D116+D117+D118+D119</f>
        <v>990</v>
      </c>
      <c r="E120" s="388">
        <f t="shared" ref="E120:H120" si="13">E114+E115+E116+E117+E118+E119</f>
        <v>32.64</v>
      </c>
      <c r="F120" s="388">
        <f t="shared" si="13"/>
        <v>21.24</v>
      </c>
      <c r="G120" s="388">
        <f t="shared" si="13"/>
        <v>97.47</v>
      </c>
      <c r="H120" s="388">
        <f t="shared" si="13"/>
        <v>793.9</v>
      </c>
      <c r="I120" s="380"/>
    </row>
    <row r="121" ht="17.25" customHeight="1" spans="2:9">
      <c r="B121" s="387" t="s">
        <v>126</v>
      </c>
      <c r="C121" s="387"/>
      <c r="D121" s="388">
        <f>D113+D120</f>
        <v>1640</v>
      </c>
      <c r="E121" s="388">
        <f>E113+E120</f>
        <v>49.14</v>
      </c>
      <c r="F121" s="388">
        <f>F113+F120</f>
        <v>34.54</v>
      </c>
      <c r="G121" s="388">
        <f>G113+G120</f>
        <v>184.53</v>
      </c>
      <c r="H121" s="388">
        <f>H113+H120</f>
        <v>1335.4</v>
      </c>
      <c r="I121" s="387"/>
    </row>
    <row r="122" ht="17.25" customHeight="1" spans="2:9">
      <c r="B122" s="376" t="s">
        <v>47</v>
      </c>
      <c r="C122" s="377"/>
      <c r="D122" s="377"/>
      <c r="E122" s="377"/>
      <c r="F122" s="377"/>
      <c r="G122" s="377"/>
      <c r="H122" s="377"/>
      <c r="I122" s="402"/>
    </row>
    <row r="123" ht="17.25" customHeight="1" spans="2:9">
      <c r="B123" s="393" t="s">
        <v>2</v>
      </c>
      <c r="C123" s="379" t="s">
        <v>37</v>
      </c>
      <c r="D123" s="380">
        <v>200</v>
      </c>
      <c r="E123" s="380">
        <v>17.24</v>
      </c>
      <c r="F123" s="380">
        <v>26.76</v>
      </c>
      <c r="G123" s="380">
        <v>4.62</v>
      </c>
      <c r="H123" s="380">
        <v>326.16</v>
      </c>
      <c r="I123" s="380">
        <v>301</v>
      </c>
    </row>
    <row r="124" ht="17.25" customHeight="1" spans="2:9">
      <c r="B124" s="394"/>
      <c r="C124" s="379" t="s">
        <v>51</v>
      </c>
      <c r="D124" s="380">
        <v>100</v>
      </c>
      <c r="E124" s="382">
        <v>7.6</v>
      </c>
      <c r="F124" s="382">
        <v>0.8</v>
      </c>
      <c r="G124" s="382">
        <v>49.2</v>
      </c>
      <c r="H124" s="382">
        <v>235</v>
      </c>
      <c r="I124" s="380">
        <v>108</v>
      </c>
    </row>
    <row r="125" ht="17.25" customHeight="1" spans="2:9">
      <c r="B125" s="394"/>
      <c r="C125" s="395" t="s">
        <v>45</v>
      </c>
      <c r="D125" s="396">
        <v>200</v>
      </c>
      <c r="E125" s="395">
        <v>3.6</v>
      </c>
      <c r="F125" s="395">
        <v>3.3</v>
      </c>
      <c r="G125" s="395">
        <v>25</v>
      </c>
      <c r="H125" s="397">
        <v>144</v>
      </c>
      <c r="I125" s="380">
        <v>496</v>
      </c>
    </row>
    <row r="126" ht="17.25" customHeight="1" spans="2:9">
      <c r="B126" s="398"/>
      <c r="C126" s="385" t="s">
        <v>282</v>
      </c>
      <c r="D126" s="383">
        <v>150</v>
      </c>
      <c r="E126" s="386">
        <v>1.5</v>
      </c>
      <c r="F126" s="386">
        <v>0.5</v>
      </c>
      <c r="G126" s="386">
        <v>21</v>
      </c>
      <c r="H126" s="386">
        <v>96</v>
      </c>
      <c r="I126" s="380">
        <v>112</v>
      </c>
    </row>
    <row r="127" ht="17.25" customHeight="1" spans="2:9">
      <c r="B127" s="387" t="s">
        <v>119</v>
      </c>
      <c r="C127" s="387"/>
      <c r="D127" s="388">
        <f>D123+D124+D125+D126</f>
        <v>650</v>
      </c>
      <c r="E127" s="388">
        <f t="shared" ref="E127:H127" si="14">E123+E124+E125+E126</f>
        <v>29.94</v>
      </c>
      <c r="F127" s="388">
        <f t="shared" si="14"/>
        <v>31.36</v>
      </c>
      <c r="G127" s="388">
        <f t="shared" si="14"/>
        <v>99.82</v>
      </c>
      <c r="H127" s="388">
        <f t="shared" si="14"/>
        <v>801.16</v>
      </c>
      <c r="I127" s="380"/>
    </row>
    <row r="128" ht="17.25" customHeight="1" spans="2:9">
      <c r="B128" s="389" t="s">
        <v>25</v>
      </c>
      <c r="C128" s="399" t="s">
        <v>428</v>
      </c>
      <c r="D128" s="380">
        <v>120</v>
      </c>
      <c r="E128" s="380">
        <v>0.84</v>
      </c>
      <c r="F128" s="380">
        <v>0.12</v>
      </c>
      <c r="G128" s="380">
        <v>2.28</v>
      </c>
      <c r="H128" s="391">
        <v>14.4</v>
      </c>
      <c r="I128" s="383">
        <v>71</v>
      </c>
    </row>
    <row r="129" ht="26.25" customHeight="1" spans="2:9">
      <c r="B129" s="392"/>
      <c r="C129" s="385" t="s">
        <v>415</v>
      </c>
      <c r="D129" s="383">
        <v>250</v>
      </c>
      <c r="E129" s="383">
        <v>2.7</v>
      </c>
      <c r="F129" s="383">
        <v>2.85</v>
      </c>
      <c r="G129" s="383">
        <v>17.45</v>
      </c>
      <c r="H129" s="382">
        <v>118.25</v>
      </c>
      <c r="I129" s="383">
        <v>103</v>
      </c>
    </row>
    <row r="130" ht="17.25" customHeight="1" spans="2:9">
      <c r="B130" s="392"/>
      <c r="C130" s="385" t="s">
        <v>422</v>
      </c>
      <c r="D130" s="380">
        <v>200</v>
      </c>
      <c r="E130" s="380">
        <v>19</v>
      </c>
      <c r="F130" s="380">
        <v>23.78</v>
      </c>
      <c r="G130" s="380">
        <v>31.56</v>
      </c>
      <c r="H130" s="391">
        <v>418.88</v>
      </c>
      <c r="I130" s="383">
        <v>131</v>
      </c>
    </row>
    <row r="131" ht="25.9" customHeight="1" spans="2:9">
      <c r="B131" s="392"/>
      <c r="C131" s="400" t="s">
        <v>423</v>
      </c>
      <c r="D131" s="380">
        <v>200</v>
      </c>
      <c r="E131" s="380">
        <v>0.2</v>
      </c>
      <c r="F131" s="380">
        <v>0</v>
      </c>
      <c r="G131" s="380">
        <v>19.8</v>
      </c>
      <c r="H131" s="380">
        <v>77</v>
      </c>
      <c r="I131" s="380">
        <v>296</v>
      </c>
    </row>
    <row r="132" ht="17.25" customHeight="1" spans="2:9">
      <c r="B132" s="392"/>
      <c r="C132" s="385" t="s">
        <v>123</v>
      </c>
      <c r="D132" s="383">
        <v>100</v>
      </c>
      <c r="E132" s="382">
        <v>7</v>
      </c>
      <c r="F132" s="382">
        <v>1.1</v>
      </c>
      <c r="G132" s="382">
        <v>40.3</v>
      </c>
      <c r="H132" s="382">
        <v>193</v>
      </c>
      <c r="I132" s="380">
        <v>516</v>
      </c>
    </row>
    <row r="133" ht="17.25" customHeight="1" spans="2:9">
      <c r="B133" s="387" t="s">
        <v>125</v>
      </c>
      <c r="C133" s="387"/>
      <c r="D133" s="388">
        <f>D128+D129+D130+D131+D132</f>
        <v>870</v>
      </c>
      <c r="E133" s="388">
        <f t="shared" ref="E133:H133" si="15">E128+E129+E130+E131+E132</f>
        <v>29.74</v>
      </c>
      <c r="F133" s="388">
        <f t="shared" si="15"/>
        <v>27.85</v>
      </c>
      <c r="G133" s="388">
        <f t="shared" si="15"/>
        <v>111.39</v>
      </c>
      <c r="H133" s="388">
        <f t="shared" si="15"/>
        <v>821.53</v>
      </c>
      <c r="I133" s="380"/>
    </row>
    <row r="134" ht="17.25" customHeight="1" spans="2:9">
      <c r="B134" s="387" t="s">
        <v>126</v>
      </c>
      <c r="C134" s="387"/>
      <c r="D134" s="388">
        <f>D127+D133</f>
        <v>1520</v>
      </c>
      <c r="E134" s="388">
        <f>E127+E133</f>
        <v>59.68</v>
      </c>
      <c r="F134" s="388">
        <f>F127+F133</f>
        <v>59.21</v>
      </c>
      <c r="G134" s="388">
        <f>G127+G133</f>
        <v>211.21</v>
      </c>
      <c r="H134" s="388">
        <f>H127+H133</f>
        <v>1622.69</v>
      </c>
      <c r="I134" s="387"/>
    </row>
    <row r="135" ht="17.25" customHeight="1" spans="2:9">
      <c r="B135" s="376" t="s">
        <v>56</v>
      </c>
      <c r="C135" s="377"/>
      <c r="D135" s="377"/>
      <c r="E135" s="377"/>
      <c r="F135" s="377"/>
      <c r="G135" s="377"/>
      <c r="H135" s="377"/>
      <c r="I135" s="402"/>
    </row>
    <row r="136" ht="17.25" customHeight="1" spans="2:9">
      <c r="B136" s="389" t="s">
        <v>2</v>
      </c>
      <c r="C136" s="385" t="s">
        <v>426</v>
      </c>
      <c r="D136" s="383">
        <v>250</v>
      </c>
      <c r="E136" s="383">
        <v>7.13</v>
      </c>
      <c r="F136" s="383">
        <v>6.58</v>
      </c>
      <c r="G136" s="383">
        <v>23.73</v>
      </c>
      <c r="H136" s="383">
        <v>182.5</v>
      </c>
      <c r="I136" s="380">
        <v>165</v>
      </c>
    </row>
    <row r="137" ht="17.25" customHeight="1" spans="2:9">
      <c r="B137" s="392"/>
      <c r="C137" s="379" t="s">
        <v>22</v>
      </c>
      <c r="D137" s="380">
        <v>50</v>
      </c>
      <c r="E137" s="380">
        <v>6.25</v>
      </c>
      <c r="F137" s="380">
        <v>3.75</v>
      </c>
      <c r="G137" s="380">
        <v>18.13</v>
      </c>
      <c r="H137" s="380">
        <v>133.75</v>
      </c>
      <c r="I137" s="380">
        <v>3</v>
      </c>
    </row>
    <row r="138" ht="17.25" customHeight="1" spans="2:9">
      <c r="B138" s="392"/>
      <c r="C138" s="380" t="s">
        <v>427</v>
      </c>
      <c r="D138" s="383">
        <v>200</v>
      </c>
      <c r="E138" s="383">
        <v>0.1</v>
      </c>
      <c r="F138" s="383">
        <v>0.04</v>
      </c>
      <c r="G138" s="383">
        <v>9.9</v>
      </c>
      <c r="H138" s="382">
        <v>35</v>
      </c>
      <c r="I138" s="380">
        <v>268</v>
      </c>
    </row>
    <row r="139" ht="17.25" customHeight="1" spans="2:9">
      <c r="B139" s="401"/>
      <c r="C139" s="385" t="s">
        <v>414</v>
      </c>
      <c r="D139" s="383">
        <v>150</v>
      </c>
      <c r="E139" s="386">
        <v>0.9</v>
      </c>
      <c r="F139" s="386">
        <v>0.2</v>
      </c>
      <c r="G139" s="386">
        <v>8.1</v>
      </c>
      <c r="H139" s="386">
        <v>43</v>
      </c>
      <c r="I139" s="380">
        <v>112</v>
      </c>
    </row>
    <row r="140" ht="17.25" customHeight="1" spans="2:9">
      <c r="B140" s="387" t="s">
        <v>119</v>
      </c>
      <c r="C140" s="387"/>
      <c r="D140" s="388">
        <f>D136+D137+D138+D139</f>
        <v>650</v>
      </c>
      <c r="E140" s="388">
        <f t="shared" ref="E140:H140" si="16">E136+E137+E138+E139</f>
        <v>14.38</v>
      </c>
      <c r="F140" s="388">
        <f t="shared" si="16"/>
        <v>10.57</v>
      </c>
      <c r="G140" s="388">
        <f t="shared" si="16"/>
        <v>59.86</v>
      </c>
      <c r="H140" s="388">
        <f t="shared" si="16"/>
        <v>394.25</v>
      </c>
      <c r="I140" s="380"/>
    </row>
    <row r="141" ht="17.25" customHeight="1" spans="2:9">
      <c r="B141" s="389" t="s">
        <v>25</v>
      </c>
      <c r="C141" s="390" t="s">
        <v>421</v>
      </c>
      <c r="D141" s="383">
        <v>120</v>
      </c>
      <c r="E141" s="383">
        <v>1.32</v>
      </c>
      <c r="F141" s="383">
        <v>0.24</v>
      </c>
      <c r="G141" s="383">
        <v>4.56</v>
      </c>
      <c r="H141" s="382">
        <v>26.4</v>
      </c>
      <c r="I141" s="383">
        <v>71</v>
      </c>
    </row>
    <row r="142" ht="27" customHeight="1" spans="2:9">
      <c r="B142" s="392"/>
      <c r="C142" s="400" t="s">
        <v>437</v>
      </c>
      <c r="D142" s="383">
        <v>250</v>
      </c>
      <c r="E142" s="391">
        <v>2.3</v>
      </c>
      <c r="F142" s="391">
        <v>4.25</v>
      </c>
      <c r="G142" s="391">
        <v>15.13</v>
      </c>
      <c r="H142" s="391">
        <v>108</v>
      </c>
      <c r="I142" s="383">
        <v>144</v>
      </c>
    </row>
    <row r="143" ht="17.25" customHeight="1" spans="2:9">
      <c r="B143" s="392"/>
      <c r="C143" s="385" t="s">
        <v>49</v>
      </c>
      <c r="D143" s="383">
        <v>250</v>
      </c>
      <c r="E143" s="383">
        <v>14.25</v>
      </c>
      <c r="F143" s="383">
        <v>13.08</v>
      </c>
      <c r="G143" s="383">
        <v>61.8</v>
      </c>
      <c r="H143" s="383">
        <v>421.75</v>
      </c>
      <c r="I143" s="383">
        <v>237</v>
      </c>
    </row>
    <row r="144" ht="17.25" customHeight="1" spans="2:9">
      <c r="B144" s="392"/>
      <c r="C144" s="385" t="s">
        <v>430</v>
      </c>
      <c r="D144" s="383">
        <v>100</v>
      </c>
      <c r="E144" s="383">
        <v>10.64</v>
      </c>
      <c r="F144" s="383">
        <v>28.19</v>
      </c>
      <c r="G144" s="383">
        <v>2.89</v>
      </c>
      <c r="H144" s="382">
        <v>309</v>
      </c>
      <c r="I144" s="383">
        <v>260</v>
      </c>
    </row>
    <row r="145" ht="17.25" customHeight="1" spans="2:9">
      <c r="B145" s="392"/>
      <c r="C145" s="400" t="s">
        <v>431</v>
      </c>
      <c r="D145" s="380">
        <v>200</v>
      </c>
      <c r="E145" s="380">
        <v>0.5</v>
      </c>
      <c r="F145" s="380">
        <v>0</v>
      </c>
      <c r="G145" s="380">
        <v>27</v>
      </c>
      <c r="H145" s="380">
        <v>110</v>
      </c>
      <c r="I145" s="380">
        <v>508</v>
      </c>
    </row>
    <row r="146" ht="17.25" customHeight="1" spans="2:9">
      <c r="B146" s="392"/>
      <c r="C146" s="385" t="s">
        <v>123</v>
      </c>
      <c r="D146" s="383">
        <v>100</v>
      </c>
      <c r="E146" s="382">
        <v>7</v>
      </c>
      <c r="F146" s="382">
        <v>1.1</v>
      </c>
      <c r="G146" s="382">
        <v>40.3</v>
      </c>
      <c r="H146" s="382">
        <v>193</v>
      </c>
      <c r="I146" s="380">
        <v>516</v>
      </c>
    </row>
    <row r="147" ht="17.25" customHeight="1" spans="2:9">
      <c r="B147" s="387" t="s">
        <v>125</v>
      </c>
      <c r="C147" s="387"/>
      <c r="D147" s="388">
        <f>D141+D142+D143+D144+D145+D146</f>
        <v>1020</v>
      </c>
      <c r="E147" s="388">
        <f t="shared" ref="E147:H147" si="17">E141+E142+E143+E144+E145+E146</f>
        <v>36.01</v>
      </c>
      <c r="F147" s="388">
        <f t="shared" si="17"/>
        <v>46.86</v>
      </c>
      <c r="G147" s="388">
        <f t="shared" si="17"/>
        <v>151.68</v>
      </c>
      <c r="H147" s="388">
        <f t="shared" si="17"/>
        <v>1168.15</v>
      </c>
      <c r="I147" s="380"/>
    </row>
    <row r="148" ht="17.25" customHeight="1" spans="2:9">
      <c r="B148" s="387" t="s">
        <v>126</v>
      </c>
      <c r="C148" s="387"/>
      <c r="D148" s="388">
        <f>D140+D147</f>
        <v>1670</v>
      </c>
      <c r="E148" s="388">
        <f>E140+E147</f>
        <v>50.39</v>
      </c>
      <c r="F148" s="388">
        <f>F140+F147</f>
        <v>57.43</v>
      </c>
      <c r="G148" s="388">
        <f>G140+G147</f>
        <v>211.54</v>
      </c>
      <c r="H148" s="388">
        <f>H140+H147</f>
        <v>1562.4</v>
      </c>
      <c r="I148" s="387"/>
    </row>
    <row r="149" ht="17.25" customHeight="1" spans="2:9">
      <c r="B149" s="376" t="s">
        <v>62</v>
      </c>
      <c r="C149" s="377"/>
      <c r="D149" s="377"/>
      <c r="E149" s="377"/>
      <c r="F149" s="377"/>
      <c r="G149" s="377"/>
      <c r="H149" s="377"/>
      <c r="I149" s="402"/>
    </row>
    <row r="150" ht="17.25" customHeight="1" spans="2:9">
      <c r="B150" s="389" t="s">
        <v>2</v>
      </c>
      <c r="C150" s="408" t="s">
        <v>141</v>
      </c>
      <c r="D150" s="409">
        <v>250</v>
      </c>
      <c r="E150" s="391">
        <v>7.03</v>
      </c>
      <c r="F150" s="391">
        <v>9.73</v>
      </c>
      <c r="G150" s="391">
        <v>48.78</v>
      </c>
      <c r="H150" s="391">
        <v>312.15</v>
      </c>
      <c r="I150" s="380">
        <v>181</v>
      </c>
    </row>
    <row r="151" ht="17.25" customHeight="1" spans="2:9">
      <c r="B151" s="392"/>
      <c r="C151" s="379" t="s">
        <v>129</v>
      </c>
      <c r="D151" s="380">
        <v>50</v>
      </c>
      <c r="E151" s="380">
        <v>3</v>
      </c>
      <c r="F151" s="380">
        <v>10.75</v>
      </c>
      <c r="G151" s="380">
        <v>18.25</v>
      </c>
      <c r="H151" s="380">
        <v>182.5</v>
      </c>
      <c r="I151" s="380">
        <v>1</v>
      </c>
    </row>
    <row r="152" ht="17.25" customHeight="1" spans="2:9">
      <c r="B152" s="392"/>
      <c r="C152" s="385" t="s">
        <v>23</v>
      </c>
      <c r="D152" s="380">
        <v>200</v>
      </c>
      <c r="E152" s="383">
        <v>0.1</v>
      </c>
      <c r="F152" s="383">
        <v>0</v>
      </c>
      <c r="G152" s="383">
        <v>15.2</v>
      </c>
      <c r="H152" s="383">
        <v>61</v>
      </c>
      <c r="I152" s="380">
        <v>494</v>
      </c>
    </row>
    <row r="153" ht="17.25" customHeight="1" spans="2:9">
      <c r="B153" s="392"/>
      <c r="C153" s="385" t="s">
        <v>282</v>
      </c>
      <c r="D153" s="383">
        <v>150</v>
      </c>
      <c r="E153" s="386">
        <v>1.5</v>
      </c>
      <c r="F153" s="386">
        <v>0.5</v>
      </c>
      <c r="G153" s="386">
        <v>21</v>
      </c>
      <c r="H153" s="386">
        <v>96</v>
      </c>
      <c r="I153" s="380">
        <v>112</v>
      </c>
    </row>
    <row r="154" ht="17.25" customHeight="1" spans="2:9">
      <c r="B154" s="387" t="s">
        <v>119</v>
      </c>
      <c r="C154" s="387"/>
      <c r="D154" s="388">
        <f>D150+D151+D152+D153</f>
        <v>650</v>
      </c>
      <c r="E154" s="388">
        <f t="shared" ref="E154:H154" si="18">E150+E151+E152+E153</f>
        <v>11.63</v>
      </c>
      <c r="F154" s="388">
        <f t="shared" si="18"/>
        <v>20.98</v>
      </c>
      <c r="G154" s="388">
        <f t="shared" si="18"/>
        <v>103.23</v>
      </c>
      <c r="H154" s="388">
        <f t="shared" si="18"/>
        <v>651.65</v>
      </c>
      <c r="I154" s="380"/>
    </row>
    <row r="155" ht="17.25" customHeight="1" spans="2:9">
      <c r="B155" s="389" t="s">
        <v>25</v>
      </c>
      <c r="C155" s="390" t="s">
        <v>120</v>
      </c>
      <c r="D155" s="380">
        <v>120</v>
      </c>
      <c r="E155" s="380">
        <v>1.08</v>
      </c>
      <c r="F155" s="380">
        <v>6.12</v>
      </c>
      <c r="G155" s="380">
        <v>4.32</v>
      </c>
      <c r="H155" s="391">
        <v>76.8</v>
      </c>
      <c r="I155" s="383">
        <v>31</v>
      </c>
    </row>
    <row r="156" ht="17.25" customHeight="1" spans="2:9">
      <c r="B156" s="392"/>
      <c r="C156" s="385" t="s">
        <v>142</v>
      </c>
      <c r="D156" s="383">
        <v>250</v>
      </c>
      <c r="E156" s="383">
        <v>1.83</v>
      </c>
      <c r="F156" s="383">
        <v>5</v>
      </c>
      <c r="G156" s="383">
        <v>10.65</v>
      </c>
      <c r="H156" s="382">
        <v>95</v>
      </c>
      <c r="I156" s="383">
        <v>128</v>
      </c>
    </row>
    <row r="157" ht="17.25" customHeight="1" spans="2:9">
      <c r="B157" s="392"/>
      <c r="C157" s="385" t="s">
        <v>136</v>
      </c>
      <c r="D157" s="383">
        <v>200</v>
      </c>
      <c r="E157" s="383">
        <v>7.54</v>
      </c>
      <c r="F157" s="383">
        <v>0.9</v>
      </c>
      <c r="G157" s="383">
        <v>38.72</v>
      </c>
      <c r="H157" s="382">
        <v>193.2</v>
      </c>
      <c r="I157" s="383">
        <v>291</v>
      </c>
    </row>
    <row r="158" ht="29.45" customHeight="1" spans="2:9">
      <c r="B158" s="392"/>
      <c r="C158" s="385" t="s">
        <v>150</v>
      </c>
      <c r="D158" s="383">
        <v>106</v>
      </c>
      <c r="E158" s="410">
        <v>13.25</v>
      </c>
      <c r="F158" s="410">
        <v>18.73</v>
      </c>
      <c r="G158" s="382">
        <v>13.43</v>
      </c>
      <c r="H158" s="382">
        <v>277.37</v>
      </c>
      <c r="I158" s="383">
        <v>125</v>
      </c>
    </row>
    <row r="159" ht="17.25" customHeight="1" spans="2:9">
      <c r="B159" s="392"/>
      <c r="C159" s="385" t="s">
        <v>54</v>
      </c>
      <c r="D159" s="380">
        <v>200</v>
      </c>
      <c r="E159" s="380">
        <v>1</v>
      </c>
      <c r="F159" s="380">
        <v>0.2</v>
      </c>
      <c r="G159" s="380">
        <v>0.2</v>
      </c>
      <c r="H159" s="391">
        <v>92</v>
      </c>
      <c r="I159" s="383">
        <v>518</v>
      </c>
    </row>
    <row r="160" ht="17.25" customHeight="1" spans="2:9">
      <c r="B160" s="392"/>
      <c r="C160" s="385" t="s">
        <v>123</v>
      </c>
      <c r="D160" s="383">
        <v>100</v>
      </c>
      <c r="E160" s="382">
        <v>7</v>
      </c>
      <c r="F160" s="382">
        <v>1.1</v>
      </c>
      <c r="G160" s="382">
        <v>40.3</v>
      </c>
      <c r="H160" s="382">
        <v>193</v>
      </c>
      <c r="I160" s="380">
        <v>516</v>
      </c>
    </row>
    <row r="161" ht="17.25" customHeight="1" spans="2:9">
      <c r="B161" s="387" t="s">
        <v>125</v>
      </c>
      <c r="C161" s="387"/>
      <c r="D161" s="388">
        <f>D155+D156+D157+D158+D159+D160</f>
        <v>976</v>
      </c>
      <c r="E161" s="388">
        <f t="shared" ref="E161:H161" si="19">E155+E156+E157+E158+E159+E160</f>
        <v>31.7</v>
      </c>
      <c r="F161" s="388">
        <f t="shared" si="19"/>
        <v>32.05</v>
      </c>
      <c r="G161" s="388">
        <f t="shared" si="19"/>
        <v>107.62</v>
      </c>
      <c r="H161" s="388">
        <f t="shared" si="19"/>
        <v>927.37</v>
      </c>
      <c r="I161" s="380"/>
    </row>
    <row r="162" ht="17.25" customHeight="1" spans="2:9">
      <c r="B162" s="387" t="s">
        <v>126</v>
      </c>
      <c r="C162" s="387"/>
      <c r="D162" s="388">
        <f>D154+D161</f>
        <v>1626</v>
      </c>
      <c r="E162" s="388">
        <f>E154+E161</f>
        <v>43.33</v>
      </c>
      <c r="F162" s="388">
        <f>F154+F161</f>
        <v>53.03</v>
      </c>
      <c r="G162" s="388">
        <f>G154+G161</f>
        <v>210.85</v>
      </c>
      <c r="H162" s="388">
        <f>H154+H161</f>
        <v>1579.02</v>
      </c>
      <c r="I162" s="387"/>
    </row>
    <row r="163" ht="17.25" customHeight="1" spans="2:9">
      <c r="B163" s="411"/>
      <c r="C163" s="411"/>
      <c r="D163" s="411"/>
      <c r="E163" s="411"/>
      <c r="F163" s="411"/>
      <c r="G163" s="411"/>
      <c r="H163" s="411"/>
      <c r="I163" s="411"/>
    </row>
    <row r="164" ht="17.25" customHeight="1" spans="2:9">
      <c r="B164" s="412" t="s">
        <v>88</v>
      </c>
      <c r="C164" s="413"/>
      <c r="D164" s="414"/>
      <c r="E164" s="415">
        <f>(E37+E50+E64+E78+E92+E107+E121+E134+E148+E162)/10</f>
        <v>53.829</v>
      </c>
      <c r="F164" s="415">
        <f>(F37+F50+F64+F78+F92+F107+F121+F134+F148+F162)/10</f>
        <v>52.611</v>
      </c>
      <c r="G164" s="415">
        <f>(G37+G50+G64+G78+G92+G107+G121+G134+G148+G162)/10</f>
        <v>202.783</v>
      </c>
      <c r="H164" s="415">
        <f>(H37+H50+H64+H78+H92+H107+H121+H134+H148+H162)/10</f>
        <v>1532.982</v>
      </c>
      <c r="I164" s="411"/>
    </row>
    <row r="165" ht="17.25" customHeight="1" spans="2:9">
      <c r="B165" s="412" t="s">
        <v>89</v>
      </c>
      <c r="C165" s="413"/>
      <c r="D165" s="414"/>
      <c r="E165" s="415">
        <v>46.2</v>
      </c>
      <c r="F165" s="415">
        <v>47.4</v>
      </c>
      <c r="G165" s="415">
        <v>201</v>
      </c>
      <c r="H165" s="415">
        <v>1410</v>
      </c>
      <c r="I165" s="411"/>
    </row>
    <row r="166" ht="17.25" customHeight="1" spans="2:9">
      <c r="B166" s="412" t="s">
        <v>90</v>
      </c>
      <c r="C166" s="413"/>
      <c r="D166" s="414"/>
      <c r="E166" s="416">
        <f>E164/E165*100</f>
        <v>116.512987012987</v>
      </c>
      <c r="F166" s="416">
        <f t="shared" ref="F166:H166" si="20">F164/F165*100</f>
        <v>110.993670886076</v>
      </c>
      <c r="G166" s="416">
        <f t="shared" si="20"/>
        <v>100.887064676617</v>
      </c>
      <c r="H166" s="416">
        <f t="shared" si="20"/>
        <v>108.722127659574</v>
      </c>
      <c r="I166" s="411"/>
    </row>
  </sheetData>
  <mergeCells count="76">
    <mergeCell ref="B13:I13"/>
    <mergeCell ref="B14:I14"/>
    <mergeCell ref="B15:I15"/>
    <mergeCell ref="B16:I16"/>
    <mergeCell ref="B17:I17"/>
    <mergeCell ref="E21:G21"/>
    <mergeCell ref="B23:I23"/>
    <mergeCell ref="B24:I24"/>
    <mergeCell ref="B29:C29"/>
    <mergeCell ref="B36:C36"/>
    <mergeCell ref="B37:C37"/>
    <mergeCell ref="B38:I38"/>
    <mergeCell ref="B43:C43"/>
    <mergeCell ref="B49:C49"/>
    <mergeCell ref="B50:C50"/>
    <mergeCell ref="B51:I51"/>
    <mergeCell ref="B56:C56"/>
    <mergeCell ref="B63:C63"/>
    <mergeCell ref="B64:C64"/>
    <mergeCell ref="B65:I65"/>
    <mergeCell ref="B70:C70"/>
    <mergeCell ref="B77:C77"/>
    <mergeCell ref="B78:C78"/>
    <mergeCell ref="B79:I79"/>
    <mergeCell ref="B84:C84"/>
    <mergeCell ref="B91:C91"/>
    <mergeCell ref="B92:C92"/>
    <mergeCell ref="B93:I93"/>
    <mergeCell ref="B94:I94"/>
    <mergeCell ref="B99:C99"/>
    <mergeCell ref="B106:C106"/>
    <mergeCell ref="B107:C107"/>
    <mergeCell ref="B108:I108"/>
    <mergeCell ref="B113:C113"/>
    <mergeCell ref="B120:C120"/>
    <mergeCell ref="B121:C121"/>
    <mergeCell ref="B122:I122"/>
    <mergeCell ref="B127:C127"/>
    <mergeCell ref="B133:C133"/>
    <mergeCell ref="B134:C134"/>
    <mergeCell ref="B135:I135"/>
    <mergeCell ref="B140:C140"/>
    <mergeCell ref="B147:C147"/>
    <mergeCell ref="B148:C148"/>
    <mergeCell ref="B149:I149"/>
    <mergeCell ref="B154:C154"/>
    <mergeCell ref="B161:C161"/>
    <mergeCell ref="B162:C162"/>
    <mergeCell ref="B164:D164"/>
    <mergeCell ref="B165:D165"/>
    <mergeCell ref="B166:D166"/>
    <mergeCell ref="B21:B22"/>
    <mergeCell ref="B25:B28"/>
    <mergeCell ref="B30:B35"/>
    <mergeCell ref="B39:B42"/>
    <mergeCell ref="B44:B48"/>
    <mergeCell ref="B52:B55"/>
    <mergeCell ref="B57:B62"/>
    <mergeCell ref="B66:B69"/>
    <mergeCell ref="B71:B76"/>
    <mergeCell ref="B80:B82"/>
    <mergeCell ref="B85:B90"/>
    <mergeCell ref="B95:B98"/>
    <mergeCell ref="B100:B105"/>
    <mergeCell ref="B109:B111"/>
    <mergeCell ref="B114:B119"/>
    <mergeCell ref="B123:B126"/>
    <mergeCell ref="B128:B132"/>
    <mergeCell ref="B136:B139"/>
    <mergeCell ref="B141:B146"/>
    <mergeCell ref="B150:B152"/>
    <mergeCell ref="B155:B160"/>
    <mergeCell ref="C21:C22"/>
    <mergeCell ref="D21:D22"/>
    <mergeCell ref="H21:H22"/>
    <mergeCell ref="I21:I22"/>
  </mergeCells>
  <pageMargins left="0.708661417322835" right="0.708661417322835" top="0.236220472440945" bottom="0.236220472440945" header="0.31496062992126" footer="0.31496062992126"/>
  <pageSetup paperSize="9" scale="93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64"/>
  <sheetViews>
    <sheetView zoomScale="90" zoomScaleNormal="90" topLeftCell="A233" workbookViewId="0">
      <selection activeCell="O268" sqref="O268"/>
    </sheetView>
  </sheetViews>
  <sheetFormatPr defaultColWidth="9" defaultRowHeight="15"/>
  <cols>
    <col min="1" max="1" width="9.71428571428571" customWidth="1"/>
    <col min="2" max="2" width="26.4285714285714" customWidth="1"/>
    <col min="3" max="3" width="32.8571428571429" customWidth="1"/>
    <col min="4" max="4" width="11.1428571428571" customWidth="1"/>
    <col min="5" max="5" width="11.2857142857143" customWidth="1"/>
    <col min="6" max="6" width="11.5714285714286" customWidth="1"/>
    <col min="7" max="7" width="10.7142857142857" customWidth="1"/>
    <col min="8" max="8" width="15.7142857142857" customWidth="1"/>
    <col min="9" max="9" width="10.7142857142857" customWidth="1"/>
    <col min="10" max="11" width="9" hidden="1" customWidth="1"/>
  </cols>
  <sheetData>
    <row r="2" spans="2:9">
      <c r="B2" s="312" t="s">
        <v>93</v>
      </c>
      <c r="C2" s="313"/>
      <c r="D2" s="313"/>
      <c r="E2" s="313" t="s">
        <v>94</v>
      </c>
      <c r="F2" s="313"/>
      <c r="G2" s="314"/>
      <c r="H2" s="312"/>
      <c r="I2" s="312"/>
    </row>
    <row r="3" spans="2:9">
      <c r="B3" s="312" t="s">
        <v>95</v>
      </c>
      <c r="C3" s="313"/>
      <c r="D3" s="313"/>
      <c r="E3" s="313" t="s">
        <v>96</v>
      </c>
      <c r="F3" s="313"/>
      <c r="G3" s="314"/>
      <c r="H3" s="312"/>
      <c r="I3" s="312"/>
    </row>
    <row r="4" spans="2:9">
      <c r="B4" s="312" t="s">
        <v>97</v>
      </c>
      <c r="C4" s="313"/>
      <c r="D4" s="313"/>
      <c r="E4" s="313" t="s">
        <v>98</v>
      </c>
      <c r="F4" s="313"/>
      <c r="G4" s="314"/>
      <c r="H4" s="312"/>
      <c r="I4" s="312"/>
    </row>
    <row r="5" spans="2:9">
      <c r="B5" s="312" t="s">
        <v>99</v>
      </c>
      <c r="C5" s="313"/>
      <c r="D5" s="313"/>
      <c r="E5" s="313"/>
      <c r="F5" s="313"/>
      <c r="G5" s="313"/>
      <c r="H5" s="313"/>
      <c r="I5" s="313"/>
    </row>
    <row r="6" spans="2:9">
      <c r="B6" s="312"/>
      <c r="C6" s="313"/>
      <c r="D6" s="313"/>
      <c r="E6" s="313"/>
      <c r="F6" s="313"/>
      <c r="G6" s="313"/>
      <c r="H6" s="313"/>
      <c r="I6" s="313"/>
    </row>
    <row r="7" spans="2:9">
      <c r="B7" s="312"/>
      <c r="C7" s="313"/>
      <c r="D7" s="313"/>
      <c r="E7" s="313"/>
      <c r="F7" s="313"/>
      <c r="G7" s="313"/>
      <c r="H7" s="313"/>
      <c r="I7" s="313"/>
    </row>
    <row r="8" spans="2:9">
      <c r="B8" s="315" t="s">
        <v>439</v>
      </c>
      <c r="C8" s="316" t="s">
        <v>101</v>
      </c>
      <c r="D8" s="317"/>
      <c r="E8" s="315" t="s">
        <v>440</v>
      </c>
      <c r="F8" s="314"/>
      <c r="G8" s="314"/>
      <c r="H8" s="315"/>
      <c r="I8" s="316" t="s">
        <v>411</v>
      </c>
    </row>
    <row r="9" spans="2:9">
      <c r="B9" s="313"/>
      <c r="C9" s="313"/>
      <c r="D9" s="313"/>
      <c r="E9" s="313"/>
      <c r="F9" s="313"/>
      <c r="G9" s="313"/>
      <c r="H9" s="313"/>
      <c r="I9" s="313"/>
    </row>
    <row r="10" spans="2:9">
      <c r="B10" s="313"/>
      <c r="C10" s="313"/>
      <c r="D10" s="313"/>
      <c r="E10" s="313"/>
      <c r="F10" s="313"/>
      <c r="G10" s="313"/>
      <c r="H10" s="313"/>
      <c r="I10" s="313"/>
    </row>
    <row r="11" spans="2:9">
      <c r="B11" s="314"/>
      <c r="C11" s="314"/>
      <c r="D11" s="314"/>
      <c r="E11" s="314"/>
      <c r="F11" s="314"/>
      <c r="G11" s="314"/>
      <c r="H11" s="314"/>
      <c r="I11" s="314"/>
    </row>
    <row r="12" spans="2:9">
      <c r="B12" s="314"/>
      <c r="C12" s="314"/>
      <c r="D12" s="314"/>
      <c r="E12" s="314"/>
      <c r="F12" s="314"/>
      <c r="G12" s="314"/>
      <c r="H12" s="314"/>
      <c r="I12" s="314"/>
    </row>
    <row r="13" ht="20.25" spans="1:9">
      <c r="A13" s="293"/>
      <c r="B13" s="318" t="s">
        <v>104</v>
      </c>
      <c r="C13" s="318"/>
      <c r="D13" s="318"/>
      <c r="E13" s="318"/>
      <c r="F13" s="318"/>
      <c r="G13" s="318"/>
      <c r="H13" s="318"/>
      <c r="I13" s="318"/>
    </row>
    <row r="14" ht="15.75" spans="1:9">
      <c r="A14" s="293"/>
      <c r="B14" s="319" t="s">
        <v>105</v>
      </c>
      <c r="C14" s="319"/>
      <c r="D14" s="319"/>
      <c r="E14" s="319"/>
      <c r="F14" s="319"/>
      <c r="G14" s="319"/>
      <c r="H14" s="319"/>
      <c r="I14" s="319"/>
    </row>
    <row r="15" ht="15.75" spans="1:9">
      <c r="A15" s="293"/>
      <c r="B15" s="319" t="s">
        <v>106</v>
      </c>
      <c r="C15" s="319"/>
      <c r="D15" s="319"/>
      <c r="E15" s="319"/>
      <c r="F15" s="319"/>
      <c r="G15" s="319"/>
      <c r="H15" s="319"/>
      <c r="I15" s="319"/>
    </row>
    <row r="16" ht="15.75" spans="1:9">
      <c r="A16" s="293"/>
      <c r="B16" s="319" t="s">
        <v>445</v>
      </c>
      <c r="C16" s="319"/>
      <c r="D16" s="319"/>
      <c r="E16" s="319"/>
      <c r="F16" s="319"/>
      <c r="G16" s="319"/>
      <c r="H16" s="319"/>
      <c r="I16" s="319"/>
    </row>
    <row r="17" ht="15.75" spans="1:9">
      <c r="A17" s="293"/>
      <c r="B17" s="319" t="s">
        <v>449</v>
      </c>
      <c r="C17" s="319"/>
      <c r="D17" s="319"/>
      <c r="E17" s="319"/>
      <c r="F17" s="319"/>
      <c r="G17" s="319"/>
      <c r="H17" s="319"/>
      <c r="I17" s="319"/>
    </row>
    <row r="18" spans="2:9">
      <c r="B18" s="320"/>
      <c r="C18" s="320"/>
      <c r="D18" s="320"/>
      <c r="E18" s="320"/>
      <c r="F18" s="320"/>
      <c r="G18" s="320"/>
      <c r="H18" s="320"/>
      <c r="I18" s="320"/>
    </row>
    <row r="19" spans="1:9">
      <c r="A19" s="293"/>
      <c r="B19" s="321"/>
      <c r="C19" s="321"/>
      <c r="D19" s="321"/>
      <c r="E19" s="321"/>
      <c r="F19" s="321"/>
      <c r="G19" s="321"/>
      <c r="H19" s="321"/>
      <c r="I19" s="321"/>
    </row>
    <row r="20" spans="1:9">
      <c r="A20" s="293"/>
      <c r="B20" s="293"/>
      <c r="C20" s="293"/>
      <c r="D20" s="293"/>
      <c r="E20" s="293"/>
      <c r="F20" s="293"/>
      <c r="G20" s="293"/>
      <c r="H20" s="293"/>
      <c r="I20" s="293"/>
    </row>
    <row r="21" customHeight="1" spans="1:9">
      <c r="A21" s="293"/>
      <c r="B21" s="322" t="s">
        <v>110</v>
      </c>
      <c r="C21" s="322" t="s">
        <v>4</v>
      </c>
      <c r="D21" s="322" t="s">
        <v>111</v>
      </c>
      <c r="E21" s="323" t="s">
        <v>112</v>
      </c>
      <c r="F21" s="324"/>
      <c r="G21" s="325"/>
      <c r="H21" s="322" t="s">
        <v>113</v>
      </c>
      <c r="I21" s="322" t="s">
        <v>114</v>
      </c>
    </row>
    <row r="22" ht="12.75" customHeight="1" spans="1:9">
      <c r="A22" s="293"/>
      <c r="B22" s="326"/>
      <c r="C22" s="326"/>
      <c r="D22" s="326"/>
      <c r="E22" s="327" t="s">
        <v>115</v>
      </c>
      <c r="F22" s="327" t="s">
        <v>116</v>
      </c>
      <c r="G22" s="327" t="s">
        <v>117</v>
      </c>
      <c r="H22" s="326"/>
      <c r="I22" s="326"/>
    </row>
    <row r="23" spans="1:9">
      <c r="A23" s="293"/>
      <c r="B23" s="328" t="s">
        <v>118</v>
      </c>
      <c r="C23" s="329"/>
      <c r="D23" s="329"/>
      <c r="E23" s="329"/>
      <c r="F23" s="329"/>
      <c r="G23" s="329"/>
      <c r="H23" s="329"/>
      <c r="I23" s="354"/>
    </row>
    <row r="24" spans="1:9">
      <c r="A24" s="293"/>
      <c r="B24" s="328" t="s">
        <v>1</v>
      </c>
      <c r="C24" s="329"/>
      <c r="D24" s="329"/>
      <c r="E24" s="329"/>
      <c r="F24" s="329"/>
      <c r="G24" s="329"/>
      <c r="H24" s="329"/>
      <c r="I24" s="354"/>
    </row>
    <row r="25" ht="17.25" customHeight="1" spans="1:9">
      <c r="A25" s="293"/>
      <c r="B25" s="330" t="s">
        <v>2</v>
      </c>
      <c r="C25" s="331" t="s">
        <v>37</v>
      </c>
      <c r="D25" s="332">
        <v>200</v>
      </c>
      <c r="E25" s="332">
        <v>17.24</v>
      </c>
      <c r="F25" s="332">
        <v>26.76</v>
      </c>
      <c r="G25" s="332">
        <v>4.62</v>
      </c>
      <c r="H25" s="332">
        <v>326.16</v>
      </c>
      <c r="I25" s="332">
        <v>301</v>
      </c>
    </row>
    <row r="26" ht="17.25" customHeight="1" spans="1:9">
      <c r="A26" s="293"/>
      <c r="B26" s="333"/>
      <c r="C26" s="331" t="s">
        <v>51</v>
      </c>
      <c r="D26" s="332">
        <v>60</v>
      </c>
      <c r="E26" s="334">
        <v>4.56</v>
      </c>
      <c r="F26" s="334">
        <v>0.48</v>
      </c>
      <c r="G26" s="334">
        <v>29.52</v>
      </c>
      <c r="H26" s="334">
        <v>141</v>
      </c>
      <c r="I26" s="332">
        <v>108</v>
      </c>
    </row>
    <row r="27" ht="17.25" customHeight="1" spans="1:9">
      <c r="A27" s="293"/>
      <c r="B27" s="333"/>
      <c r="C27" s="331" t="s">
        <v>23</v>
      </c>
      <c r="D27" s="332">
        <v>200</v>
      </c>
      <c r="E27" s="335">
        <v>0.1</v>
      </c>
      <c r="F27" s="335">
        <v>0</v>
      </c>
      <c r="G27" s="335">
        <v>15.2</v>
      </c>
      <c r="H27" s="335">
        <v>61</v>
      </c>
      <c r="I27" s="332">
        <v>494</v>
      </c>
    </row>
    <row r="28" ht="17.25" customHeight="1" spans="1:9">
      <c r="A28" s="293"/>
      <c r="B28" s="336"/>
      <c r="C28" s="337" t="s">
        <v>414</v>
      </c>
      <c r="D28" s="335">
        <v>130</v>
      </c>
      <c r="E28" s="338">
        <v>0.99</v>
      </c>
      <c r="F28" s="338">
        <v>0.22</v>
      </c>
      <c r="G28" s="338">
        <v>8.91</v>
      </c>
      <c r="H28" s="338">
        <v>47.3</v>
      </c>
      <c r="I28" s="332"/>
    </row>
    <row r="29" ht="17.25" customHeight="1" spans="1:10">
      <c r="A29" s="293"/>
      <c r="B29" s="339" t="s">
        <v>119</v>
      </c>
      <c r="C29" s="339"/>
      <c r="D29" s="340">
        <f>D25+D26+D27+D28</f>
        <v>590</v>
      </c>
      <c r="E29" s="340">
        <f t="shared" ref="E29:H29" si="0">E25+E26+E27+E28</f>
        <v>22.89</v>
      </c>
      <c r="F29" s="340">
        <f t="shared" si="0"/>
        <v>27.46</v>
      </c>
      <c r="G29" s="340">
        <f t="shared" si="0"/>
        <v>58.25</v>
      </c>
      <c r="H29" s="340">
        <f t="shared" si="0"/>
        <v>575.46</v>
      </c>
      <c r="I29" s="339"/>
      <c r="J29" s="355">
        <f>H29/H40</f>
        <v>0.293832909530958</v>
      </c>
    </row>
    <row r="30" ht="17.25" customHeight="1" spans="1:9">
      <c r="A30" s="293"/>
      <c r="B30" s="341" t="s">
        <v>25</v>
      </c>
      <c r="C30" s="342" t="s">
        <v>120</v>
      </c>
      <c r="D30" s="332">
        <v>120</v>
      </c>
      <c r="E30" s="332">
        <v>1.08</v>
      </c>
      <c r="F30" s="332">
        <v>6.12</v>
      </c>
      <c r="G30" s="332">
        <v>4.32</v>
      </c>
      <c r="H30" s="343">
        <v>76.8</v>
      </c>
      <c r="I30" s="335">
        <v>31</v>
      </c>
    </row>
    <row r="31" ht="27.6" customHeight="1" spans="1:9">
      <c r="A31" s="293"/>
      <c r="B31" s="344"/>
      <c r="C31" s="337" t="s">
        <v>415</v>
      </c>
      <c r="D31" s="335">
        <v>250</v>
      </c>
      <c r="E31" s="335">
        <v>2.7</v>
      </c>
      <c r="F31" s="335">
        <v>2.85</v>
      </c>
      <c r="G31" s="335">
        <v>17.45</v>
      </c>
      <c r="H31" s="334">
        <v>118.25</v>
      </c>
      <c r="I31" s="335">
        <v>103</v>
      </c>
    </row>
    <row r="32" ht="17.25" customHeight="1" spans="1:9">
      <c r="A32" s="293"/>
      <c r="B32" s="344"/>
      <c r="C32" s="337" t="s">
        <v>49</v>
      </c>
      <c r="D32" s="335">
        <v>200</v>
      </c>
      <c r="E32" s="335">
        <v>11.4</v>
      </c>
      <c r="F32" s="335">
        <v>10.46</v>
      </c>
      <c r="G32" s="335">
        <v>49.44</v>
      </c>
      <c r="H32" s="335">
        <v>337.4</v>
      </c>
      <c r="I32" s="335">
        <v>237</v>
      </c>
    </row>
    <row r="33" ht="17.25" customHeight="1" spans="1:9">
      <c r="A33" s="293"/>
      <c r="B33" s="344"/>
      <c r="C33" s="337" t="s">
        <v>122</v>
      </c>
      <c r="D33" s="335">
        <v>100</v>
      </c>
      <c r="E33" s="335">
        <v>15.55</v>
      </c>
      <c r="F33" s="335">
        <v>11.55</v>
      </c>
      <c r="G33" s="335">
        <v>15.7</v>
      </c>
      <c r="H33" s="335">
        <v>228.75</v>
      </c>
      <c r="I33" s="335">
        <v>282</v>
      </c>
    </row>
    <row r="34" ht="17.25" customHeight="1" spans="1:9">
      <c r="A34" s="293"/>
      <c r="B34" s="344"/>
      <c r="C34" s="337" t="s">
        <v>54</v>
      </c>
      <c r="D34" s="332">
        <v>200</v>
      </c>
      <c r="E34" s="332">
        <v>1</v>
      </c>
      <c r="F34" s="332">
        <v>0.2</v>
      </c>
      <c r="G34" s="332">
        <v>0.2</v>
      </c>
      <c r="H34" s="343">
        <v>92</v>
      </c>
      <c r="I34" s="335">
        <v>518</v>
      </c>
    </row>
    <row r="35" ht="17.25" customHeight="1" spans="1:9">
      <c r="A35" s="293"/>
      <c r="B35" s="344"/>
      <c r="C35" s="337" t="s">
        <v>123</v>
      </c>
      <c r="D35" s="335">
        <v>60</v>
      </c>
      <c r="E35" s="334">
        <v>4.2</v>
      </c>
      <c r="F35" s="334">
        <v>0.66</v>
      </c>
      <c r="G35" s="334">
        <v>24.18</v>
      </c>
      <c r="H35" s="334">
        <v>115.8</v>
      </c>
      <c r="I35" s="332">
        <v>516</v>
      </c>
    </row>
    <row r="36" ht="17.25" customHeight="1" spans="1:10">
      <c r="A36" s="293"/>
      <c r="B36" s="339" t="s">
        <v>125</v>
      </c>
      <c r="C36" s="339"/>
      <c r="D36" s="340">
        <f>D30+D31+D32+D33+D34+D35</f>
        <v>930</v>
      </c>
      <c r="E36" s="340">
        <f t="shared" ref="E36:H36" si="1">E30+E31+E32+E33+E34+E35</f>
        <v>35.93</v>
      </c>
      <c r="F36" s="340">
        <f t="shared" si="1"/>
        <v>31.84</v>
      </c>
      <c r="G36" s="340">
        <f t="shared" si="1"/>
        <v>111.29</v>
      </c>
      <c r="H36" s="340">
        <f t="shared" si="1"/>
        <v>969</v>
      </c>
      <c r="I36" s="343"/>
      <c r="J36" s="355">
        <f>H36/H40</f>
        <v>0.494776508072669</v>
      </c>
    </row>
    <row r="37" ht="17.25" customHeight="1" spans="1:9">
      <c r="A37" s="293"/>
      <c r="B37" s="341" t="s">
        <v>416</v>
      </c>
      <c r="C37" s="332" t="s">
        <v>417</v>
      </c>
      <c r="D37" s="332">
        <v>200</v>
      </c>
      <c r="E37" s="332">
        <v>5.7</v>
      </c>
      <c r="F37" s="332">
        <v>6.3</v>
      </c>
      <c r="G37" s="332">
        <v>7.8</v>
      </c>
      <c r="H37" s="332">
        <v>114</v>
      </c>
      <c r="I37" s="332">
        <v>280</v>
      </c>
    </row>
    <row r="38" ht="17.25" customHeight="1" spans="1:9">
      <c r="A38" s="293"/>
      <c r="B38" s="345"/>
      <c r="C38" s="332" t="s">
        <v>442</v>
      </c>
      <c r="D38" s="332">
        <v>100</v>
      </c>
      <c r="E38" s="332">
        <v>7</v>
      </c>
      <c r="F38" s="332">
        <v>5</v>
      </c>
      <c r="G38" s="332">
        <v>58</v>
      </c>
      <c r="H38" s="332">
        <v>300</v>
      </c>
      <c r="I38" s="332"/>
    </row>
    <row r="39" ht="17.25" customHeight="1" spans="1:10">
      <c r="A39" s="293"/>
      <c r="B39" s="339" t="s">
        <v>419</v>
      </c>
      <c r="C39" s="339"/>
      <c r="D39" s="339">
        <f>D37+D38</f>
        <v>300</v>
      </c>
      <c r="E39" s="339">
        <f t="shared" ref="E39:H39" si="2">E37+E38</f>
        <v>12.7</v>
      </c>
      <c r="F39" s="339">
        <f t="shared" si="2"/>
        <v>11.3</v>
      </c>
      <c r="G39" s="339">
        <f t="shared" si="2"/>
        <v>65.8</v>
      </c>
      <c r="H39" s="339">
        <f t="shared" si="2"/>
        <v>414</v>
      </c>
      <c r="I39" s="332"/>
      <c r="J39" s="355">
        <f>H39/H40</f>
        <v>0.211390582396373</v>
      </c>
    </row>
    <row r="40" ht="17.25" customHeight="1" spans="1:9">
      <c r="A40" s="293"/>
      <c r="B40" s="339" t="s">
        <v>126</v>
      </c>
      <c r="C40" s="339"/>
      <c r="D40" s="340">
        <f>D29+D36+D39</f>
        <v>1820</v>
      </c>
      <c r="E40" s="340">
        <f t="shared" ref="E40:H40" si="3">E29+E36+E39</f>
        <v>71.52</v>
      </c>
      <c r="F40" s="340">
        <f t="shared" si="3"/>
        <v>70.6</v>
      </c>
      <c r="G40" s="340">
        <f t="shared" si="3"/>
        <v>235.34</v>
      </c>
      <c r="H40" s="340">
        <f t="shared" si="3"/>
        <v>1958.46</v>
      </c>
      <c r="I40" s="340"/>
    </row>
    <row r="41" ht="17.25" customHeight="1" spans="1:9">
      <c r="A41" s="293"/>
      <c r="B41" s="328" t="s">
        <v>36</v>
      </c>
      <c r="C41" s="329"/>
      <c r="D41" s="329"/>
      <c r="E41" s="329"/>
      <c r="F41" s="329"/>
      <c r="G41" s="329"/>
      <c r="H41" s="329"/>
      <c r="I41" s="354"/>
    </row>
    <row r="42" ht="17.25" customHeight="1" spans="1:9">
      <c r="A42" s="293"/>
      <c r="B42" s="346" t="s">
        <v>2</v>
      </c>
      <c r="C42" s="331" t="s">
        <v>145</v>
      </c>
      <c r="D42" s="332" t="s">
        <v>420</v>
      </c>
      <c r="E42" s="332">
        <v>32</v>
      </c>
      <c r="F42" s="332">
        <v>33.6</v>
      </c>
      <c r="G42" s="332">
        <v>31.86</v>
      </c>
      <c r="H42" s="332">
        <v>566.66</v>
      </c>
      <c r="I42" s="332">
        <v>313</v>
      </c>
    </row>
    <row r="43" ht="17.25" customHeight="1" spans="1:9">
      <c r="A43" s="293"/>
      <c r="B43" s="347"/>
      <c r="C43" s="331" t="s">
        <v>129</v>
      </c>
      <c r="D43" s="332">
        <v>50</v>
      </c>
      <c r="E43" s="332">
        <v>3</v>
      </c>
      <c r="F43" s="332">
        <v>10.75</v>
      </c>
      <c r="G43" s="332">
        <v>18.25</v>
      </c>
      <c r="H43" s="332">
        <v>182.5</v>
      </c>
      <c r="I43" s="332">
        <v>1</v>
      </c>
    </row>
    <row r="44" ht="17.25" customHeight="1" spans="1:9">
      <c r="A44" s="293"/>
      <c r="B44" s="347"/>
      <c r="C44" s="348" t="s">
        <v>45</v>
      </c>
      <c r="D44" s="349">
        <v>200</v>
      </c>
      <c r="E44" s="348">
        <v>3.6</v>
      </c>
      <c r="F44" s="348">
        <v>3.3</v>
      </c>
      <c r="G44" s="348">
        <v>25</v>
      </c>
      <c r="H44" s="350">
        <v>144</v>
      </c>
      <c r="I44" s="332">
        <v>496</v>
      </c>
    </row>
    <row r="45" ht="17.25" hidden="1" customHeight="1" spans="1:9">
      <c r="A45" s="293"/>
      <c r="B45" s="351"/>
      <c r="C45" s="337" t="s">
        <v>282</v>
      </c>
      <c r="D45" s="335">
        <v>143</v>
      </c>
      <c r="E45" s="338">
        <v>1.5</v>
      </c>
      <c r="F45" s="338">
        <v>0.5</v>
      </c>
      <c r="G45" s="338">
        <v>21</v>
      </c>
      <c r="H45" s="338">
        <v>96</v>
      </c>
      <c r="I45" s="332">
        <v>112</v>
      </c>
    </row>
    <row r="46" ht="17.25" customHeight="1" spans="1:10">
      <c r="A46" s="293"/>
      <c r="B46" s="339" t="s">
        <v>119</v>
      </c>
      <c r="C46" s="339"/>
      <c r="D46" s="340">
        <f>226+D43+D44</f>
        <v>476</v>
      </c>
      <c r="E46" s="339">
        <f>E42+E43+E44</f>
        <v>38.6</v>
      </c>
      <c r="F46" s="339">
        <f t="shared" ref="F46:H46" si="4">F42+F43+F44</f>
        <v>47.65</v>
      </c>
      <c r="G46" s="339">
        <f t="shared" si="4"/>
        <v>75.11</v>
      </c>
      <c r="H46" s="339">
        <f t="shared" si="4"/>
        <v>893.16</v>
      </c>
      <c r="I46" s="332"/>
      <c r="J46" s="355">
        <f>H46/H56</f>
        <v>0.447847408165107</v>
      </c>
    </row>
    <row r="47" ht="17.25" customHeight="1" spans="1:9">
      <c r="A47" s="293"/>
      <c r="B47" s="341" t="s">
        <v>25</v>
      </c>
      <c r="C47" s="352" t="s">
        <v>421</v>
      </c>
      <c r="D47" s="335">
        <v>120</v>
      </c>
      <c r="E47" s="335">
        <v>1.32</v>
      </c>
      <c r="F47" s="335">
        <v>0.24</v>
      </c>
      <c r="G47" s="335">
        <v>4.56</v>
      </c>
      <c r="H47" s="334">
        <v>26.4</v>
      </c>
      <c r="I47" s="335">
        <v>71</v>
      </c>
    </row>
    <row r="48" ht="17.25" customHeight="1" spans="1:9">
      <c r="A48" s="293"/>
      <c r="B48" s="344"/>
      <c r="C48" s="337" t="s">
        <v>131</v>
      </c>
      <c r="D48" s="335">
        <v>250</v>
      </c>
      <c r="E48" s="335">
        <v>1.75</v>
      </c>
      <c r="F48" s="335">
        <v>4.98</v>
      </c>
      <c r="G48" s="335">
        <v>7.78</v>
      </c>
      <c r="H48" s="335">
        <v>83</v>
      </c>
      <c r="I48" s="335">
        <v>142</v>
      </c>
    </row>
    <row r="49" ht="17.25" customHeight="1" spans="1:9">
      <c r="A49" s="293"/>
      <c r="B49" s="344"/>
      <c r="C49" s="337" t="s">
        <v>422</v>
      </c>
      <c r="D49" s="332">
        <v>200</v>
      </c>
      <c r="E49" s="332">
        <v>19</v>
      </c>
      <c r="F49" s="332">
        <v>23.78</v>
      </c>
      <c r="G49" s="332">
        <v>31.56</v>
      </c>
      <c r="H49" s="343">
        <v>418.88</v>
      </c>
      <c r="I49" s="335">
        <v>131</v>
      </c>
    </row>
    <row r="50" ht="25.15" customHeight="1" spans="1:9">
      <c r="A50" s="293"/>
      <c r="B50" s="344"/>
      <c r="C50" s="353" t="s">
        <v>423</v>
      </c>
      <c r="D50" s="332">
        <v>200</v>
      </c>
      <c r="E50" s="332">
        <v>0.2</v>
      </c>
      <c r="F50" s="332">
        <v>0</v>
      </c>
      <c r="G50" s="332">
        <v>19.8</v>
      </c>
      <c r="H50" s="332">
        <v>77</v>
      </c>
      <c r="I50" s="332">
        <v>296</v>
      </c>
    </row>
    <row r="51" ht="17.25" customHeight="1" spans="1:9">
      <c r="A51" s="293"/>
      <c r="B51" s="344"/>
      <c r="C51" s="337" t="s">
        <v>123</v>
      </c>
      <c r="D51" s="335">
        <v>60</v>
      </c>
      <c r="E51" s="334">
        <v>4.2</v>
      </c>
      <c r="F51" s="334">
        <v>0.66</v>
      </c>
      <c r="G51" s="334">
        <v>24.18</v>
      </c>
      <c r="H51" s="334">
        <v>115.8</v>
      </c>
      <c r="I51" s="332">
        <v>516</v>
      </c>
    </row>
    <row r="52" ht="17.25" customHeight="1" spans="1:11">
      <c r="A52" s="293"/>
      <c r="B52" s="339" t="s">
        <v>125</v>
      </c>
      <c r="C52" s="339"/>
      <c r="D52" s="340">
        <f>D47+D48+D49+D50+D51</f>
        <v>830</v>
      </c>
      <c r="E52" s="340">
        <f t="shared" ref="E52:H52" si="5">E47+E48+E49+E50+E51</f>
        <v>26.47</v>
      </c>
      <c r="F52" s="340">
        <f t="shared" si="5"/>
        <v>29.66</v>
      </c>
      <c r="G52" s="340">
        <f t="shared" si="5"/>
        <v>87.88</v>
      </c>
      <c r="H52" s="340">
        <f t="shared" si="5"/>
        <v>721.08</v>
      </c>
      <c r="I52" s="332">
        <v>516</v>
      </c>
      <c r="J52" s="356">
        <f>H52/H56</f>
        <v>0.361563223923704</v>
      </c>
      <c r="K52">
        <v>4</v>
      </c>
    </row>
    <row r="53" ht="17.25" customHeight="1" spans="1:9">
      <c r="A53" s="293"/>
      <c r="B53" s="341" t="s">
        <v>416</v>
      </c>
      <c r="C53" s="353" t="s">
        <v>424</v>
      </c>
      <c r="D53" s="332">
        <v>200</v>
      </c>
      <c r="E53" s="332">
        <v>3.16</v>
      </c>
      <c r="F53" s="332">
        <v>2.68</v>
      </c>
      <c r="G53" s="332">
        <v>15.94</v>
      </c>
      <c r="H53" s="332">
        <v>100.6</v>
      </c>
      <c r="I53" s="332">
        <v>379</v>
      </c>
    </row>
    <row r="54" ht="17.25" customHeight="1" spans="1:9">
      <c r="A54" s="293"/>
      <c r="B54" s="345"/>
      <c r="C54" s="332" t="s">
        <v>418</v>
      </c>
      <c r="D54" s="332">
        <v>65</v>
      </c>
      <c r="E54" s="332">
        <v>4.55</v>
      </c>
      <c r="F54" s="332">
        <v>13.65</v>
      </c>
      <c r="G54" s="332">
        <v>34.45</v>
      </c>
      <c r="H54" s="332">
        <v>279.5</v>
      </c>
      <c r="I54" s="332"/>
    </row>
    <row r="55" ht="17.25" customHeight="1" spans="1:11">
      <c r="A55" s="293"/>
      <c r="B55" s="339" t="s">
        <v>419</v>
      </c>
      <c r="C55" s="339"/>
      <c r="D55" s="339">
        <f>D53+D54</f>
        <v>265</v>
      </c>
      <c r="E55" s="339">
        <f t="shared" ref="E55:H55" si="6">E53+E54</f>
        <v>7.71</v>
      </c>
      <c r="F55" s="339">
        <f t="shared" si="6"/>
        <v>16.33</v>
      </c>
      <c r="G55" s="339">
        <f t="shared" si="6"/>
        <v>50.39</v>
      </c>
      <c r="H55" s="339">
        <f t="shared" si="6"/>
        <v>380.1</v>
      </c>
      <c r="I55" s="332"/>
      <c r="J55" s="356">
        <f>H55/H56</f>
        <v>0.190589367911189</v>
      </c>
      <c r="K55">
        <v>1</v>
      </c>
    </row>
    <row r="56" ht="17.25" customHeight="1" spans="1:9">
      <c r="A56" s="293"/>
      <c r="B56" s="339" t="s">
        <v>126</v>
      </c>
      <c r="C56" s="339"/>
      <c r="D56" s="340">
        <f>D46+D52+D55</f>
        <v>1571</v>
      </c>
      <c r="E56" s="340">
        <f t="shared" ref="E56:H56" si="7">E46+E52+E55</f>
        <v>72.78</v>
      </c>
      <c r="F56" s="340">
        <f t="shared" si="7"/>
        <v>93.64</v>
      </c>
      <c r="G56" s="340">
        <f t="shared" si="7"/>
        <v>213.38</v>
      </c>
      <c r="H56" s="340">
        <f t="shared" si="7"/>
        <v>1994.34</v>
      </c>
      <c r="I56" s="339"/>
    </row>
    <row r="57" ht="17.25" customHeight="1" spans="1:9">
      <c r="A57" s="293"/>
      <c r="B57" s="328" t="s">
        <v>47</v>
      </c>
      <c r="C57" s="329"/>
      <c r="D57" s="329"/>
      <c r="E57" s="329"/>
      <c r="F57" s="329"/>
      <c r="G57" s="329"/>
      <c r="H57" s="329"/>
      <c r="I57" s="354"/>
    </row>
    <row r="58" ht="28.15" customHeight="1" spans="1:9">
      <c r="A58" s="293"/>
      <c r="B58" s="341" t="s">
        <v>2</v>
      </c>
      <c r="C58" s="337" t="s">
        <v>426</v>
      </c>
      <c r="D58" s="335">
        <v>200</v>
      </c>
      <c r="E58" s="335">
        <v>5.7</v>
      </c>
      <c r="F58" s="335">
        <v>5.26</v>
      </c>
      <c r="G58" s="335">
        <v>18.98</v>
      </c>
      <c r="H58" s="335">
        <v>146</v>
      </c>
      <c r="I58" s="332">
        <v>165</v>
      </c>
    </row>
    <row r="59" ht="15.6" customHeight="1" spans="1:9">
      <c r="A59" s="293"/>
      <c r="B59" s="344"/>
      <c r="C59" s="331" t="s">
        <v>22</v>
      </c>
      <c r="D59" s="332">
        <v>50</v>
      </c>
      <c r="E59" s="332">
        <v>6.25</v>
      </c>
      <c r="F59" s="332">
        <v>3.75</v>
      </c>
      <c r="G59" s="332">
        <v>18.13</v>
      </c>
      <c r="H59" s="332">
        <v>133.75</v>
      </c>
      <c r="I59" s="332">
        <v>3</v>
      </c>
    </row>
    <row r="60" ht="15.75" customHeight="1" spans="1:9">
      <c r="A60" s="293"/>
      <c r="B60" s="344"/>
      <c r="C60" s="332" t="s">
        <v>427</v>
      </c>
      <c r="D60" s="335">
        <v>200</v>
      </c>
      <c r="E60" s="335">
        <v>0.1</v>
      </c>
      <c r="F60" s="335">
        <v>0.04</v>
      </c>
      <c r="G60" s="335">
        <v>9.9</v>
      </c>
      <c r="H60" s="334">
        <v>35</v>
      </c>
      <c r="I60" s="332">
        <v>268</v>
      </c>
    </row>
    <row r="61" ht="15.75" customHeight="1" spans="1:9">
      <c r="A61" s="293"/>
      <c r="B61" s="345"/>
      <c r="C61" s="337" t="s">
        <v>282</v>
      </c>
      <c r="D61" s="335">
        <v>130</v>
      </c>
      <c r="E61" s="338">
        <v>1.65</v>
      </c>
      <c r="F61" s="338">
        <v>0.55</v>
      </c>
      <c r="G61" s="338">
        <v>23.1</v>
      </c>
      <c r="H61" s="338">
        <v>105.6</v>
      </c>
      <c r="I61" s="332"/>
    </row>
    <row r="62" ht="17.25" customHeight="1" spans="1:10">
      <c r="A62" s="293"/>
      <c r="B62" s="339" t="s">
        <v>119</v>
      </c>
      <c r="C62" s="339"/>
      <c r="D62" s="340">
        <f>D58+D59+D60+D61</f>
        <v>580</v>
      </c>
      <c r="E62" s="340">
        <f t="shared" ref="E62:H62" si="8">E58+E59+E60+E61</f>
        <v>13.7</v>
      </c>
      <c r="F62" s="340">
        <f t="shared" si="8"/>
        <v>9.6</v>
      </c>
      <c r="G62" s="340">
        <f t="shared" si="8"/>
        <v>70.11</v>
      </c>
      <c r="H62" s="340">
        <f t="shared" si="8"/>
        <v>420.35</v>
      </c>
      <c r="I62" s="332"/>
      <c r="J62" s="355">
        <f>H62/H73</f>
        <v>0.329621642815134</v>
      </c>
    </row>
    <row r="63" ht="17.25" customHeight="1" spans="1:9">
      <c r="A63" s="293"/>
      <c r="B63" s="341" t="s">
        <v>25</v>
      </c>
      <c r="C63" s="342" t="s">
        <v>428</v>
      </c>
      <c r="D63" s="332">
        <v>120</v>
      </c>
      <c r="E63" s="332">
        <v>0.84</v>
      </c>
      <c r="F63" s="332">
        <v>0.12</v>
      </c>
      <c r="G63" s="332">
        <v>2.28</v>
      </c>
      <c r="H63" s="343">
        <v>14.4</v>
      </c>
      <c r="I63" s="335">
        <v>71</v>
      </c>
    </row>
    <row r="64" ht="28.15" customHeight="1" spans="1:9">
      <c r="A64" s="293"/>
      <c r="B64" s="344"/>
      <c r="C64" s="337" t="s">
        <v>429</v>
      </c>
      <c r="D64" s="335">
        <v>250</v>
      </c>
      <c r="E64" s="334">
        <v>2.68</v>
      </c>
      <c r="F64" s="334">
        <v>2.5</v>
      </c>
      <c r="G64" s="334">
        <v>19.33</v>
      </c>
      <c r="H64" s="334">
        <v>112.5</v>
      </c>
      <c r="I64" s="335">
        <v>61</v>
      </c>
    </row>
    <row r="65" ht="17.25" customHeight="1" spans="1:9">
      <c r="A65" s="293"/>
      <c r="B65" s="344"/>
      <c r="C65" s="337" t="s">
        <v>136</v>
      </c>
      <c r="D65" s="335">
        <v>200</v>
      </c>
      <c r="E65" s="335">
        <v>7.54</v>
      </c>
      <c r="F65" s="335">
        <v>0.9</v>
      </c>
      <c r="G65" s="335">
        <v>38.72</v>
      </c>
      <c r="H65" s="334">
        <v>193.2</v>
      </c>
      <c r="I65" s="335">
        <v>291</v>
      </c>
    </row>
    <row r="66" ht="17.25" customHeight="1" spans="1:9">
      <c r="A66" s="293"/>
      <c r="B66" s="344"/>
      <c r="C66" s="337" t="s">
        <v>430</v>
      </c>
      <c r="D66" s="335">
        <v>100</v>
      </c>
      <c r="E66" s="335">
        <v>10.64</v>
      </c>
      <c r="F66" s="335">
        <v>28.19</v>
      </c>
      <c r="G66" s="335">
        <v>2.89</v>
      </c>
      <c r="H66" s="334">
        <v>309</v>
      </c>
      <c r="I66" s="335">
        <v>260</v>
      </c>
    </row>
    <row r="67" ht="15.6" customHeight="1" spans="1:9">
      <c r="A67" s="293"/>
      <c r="B67" s="344"/>
      <c r="C67" s="353" t="s">
        <v>431</v>
      </c>
      <c r="D67" s="332">
        <v>200</v>
      </c>
      <c r="E67" s="332">
        <v>0.5</v>
      </c>
      <c r="F67" s="332">
        <v>0</v>
      </c>
      <c r="G67" s="332">
        <v>27</v>
      </c>
      <c r="H67" s="332">
        <v>110</v>
      </c>
      <c r="I67" s="332">
        <v>508</v>
      </c>
    </row>
    <row r="68" ht="17.25" customHeight="1" spans="1:9">
      <c r="A68" s="293"/>
      <c r="B68" s="344"/>
      <c r="C68" s="337" t="s">
        <v>123</v>
      </c>
      <c r="D68" s="335">
        <v>60</v>
      </c>
      <c r="E68" s="334">
        <v>4.2</v>
      </c>
      <c r="F68" s="334">
        <v>0.66</v>
      </c>
      <c r="G68" s="334">
        <v>24.18</v>
      </c>
      <c r="H68" s="334">
        <v>115.8</v>
      </c>
      <c r="I68" s="332">
        <v>516</v>
      </c>
    </row>
    <row r="69" ht="17.25" customHeight="1" spans="1:10">
      <c r="A69" s="293"/>
      <c r="B69" s="339" t="s">
        <v>125</v>
      </c>
      <c r="C69" s="339"/>
      <c r="D69" s="340">
        <f>D63+D64+D65+D66+D67+D68</f>
        <v>930</v>
      </c>
      <c r="E69" s="340">
        <f t="shared" ref="E69:H69" si="9">E63+E64+E65+E66+E67+E68</f>
        <v>26.4</v>
      </c>
      <c r="F69" s="340">
        <f t="shared" si="9"/>
        <v>32.37</v>
      </c>
      <c r="G69" s="340">
        <f t="shared" si="9"/>
        <v>114.4</v>
      </c>
      <c r="H69" s="340">
        <f t="shared" si="9"/>
        <v>854.9</v>
      </c>
      <c r="I69" s="332"/>
      <c r="J69" s="355">
        <f>H69/H73</f>
        <v>0.670378357184866</v>
      </c>
    </row>
    <row r="70" ht="17.45" customHeight="1" spans="1:9">
      <c r="A70" s="293"/>
      <c r="B70" s="341" t="s">
        <v>416</v>
      </c>
      <c r="C70" s="332" t="s">
        <v>417</v>
      </c>
      <c r="D70" s="332">
        <v>200</v>
      </c>
      <c r="E70" s="332">
        <v>5.7</v>
      </c>
      <c r="F70" s="332">
        <v>6.3</v>
      </c>
      <c r="G70" s="332">
        <v>7.8</v>
      </c>
      <c r="H70" s="332">
        <v>114</v>
      </c>
      <c r="I70" s="332">
        <v>280</v>
      </c>
    </row>
    <row r="71" ht="17.45" customHeight="1" spans="1:9">
      <c r="A71" s="293"/>
      <c r="B71" s="345"/>
      <c r="C71" s="332" t="s">
        <v>443</v>
      </c>
      <c r="D71" s="332">
        <v>70</v>
      </c>
      <c r="E71" s="332">
        <v>5.6</v>
      </c>
      <c r="F71" s="332">
        <v>7.28</v>
      </c>
      <c r="G71" s="332">
        <v>46.2</v>
      </c>
      <c r="H71" s="332">
        <v>273.7</v>
      </c>
      <c r="I71" s="332"/>
    </row>
    <row r="72" ht="17.45" customHeight="1" spans="1:10">
      <c r="A72" s="293"/>
      <c r="B72" s="339" t="s">
        <v>419</v>
      </c>
      <c r="C72" s="339"/>
      <c r="D72" s="339">
        <f>D70+D71</f>
        <v>270</v>
      </c>
      <c r="E72" s="339">
        <f t="shared" ref="E72:H72" si="10">E70+E71</f>
        <v>11.3</v>
      </c>
      <c r="F72" s="339">
        <f t="shared" si="10"/>
        <v>13.58</v>
      </c>
      <c r="G72" s="339">
        <f t="shared" si="10"/>
        <v>54</v>
      </c>
      <c r="H72" s="339">
        <f t="shared" si="10"/>
        <v>387.7</v>
      </c>
      <c r="I72" s="332"/>
      <c r="J72" s="355">
        <f>H72/H73</f>
        <v>0.304018819839247</v>
      </c>
    </row>
    <row r="73" ht="17.25" customHeight="1" spans="1:9">
      <c r="A73" s="293"/>
      <c r="B73" s="339" t="s">
        <v>126</v>
      </c>
      <c r="C73" s="339"/>
      <c r="D73" s="340">
        <f>D62+D69</f>
        <v>1510</v>
      </c>
      <c r="E73" s="340">
        <f>E62+E69</f>
        <v>40.1</v>
      </c>
      <c r="F73" s="340">
        <f>F62+F69</f>
        <v>41.97</v>
      </c>
      <c r="G73" s="340">
        <f>G62+G69</f>
        <v>184.51</v>
      </c>
      <c r="H73" s="340">
        <f>H62+H69</f>
        <v>1275.25</v>
      </c>
      <c r="I73" s="339"/>
    </row>
    <row r="74" ht="17.25" customHeight="1" spans="1:9">
      <c r="A74" s="293"/>
      <c r="B74" s="328" t="s">
        <v>56</v>
      </c>
      <c r="C74" s="329"/>
      <c r="D74" s="329"/>
      <c r="E74" s="329"/>
      <c r="F74" s="329"/>
      <c r="G74" s="329"/>
      <c r="H74" s="329"/>
      <c r="I74" s="354"/>
    </row>
    <row r="75" ht="17.25" customHeight="1" spans="1:9">
      <c r="A75" s="293"/>
      <c r="B75" s="357" t="s">
        <v>2</v>
      </c>
      <c r="C75" s="352" t="s">
        <v>139</v>
      </c>
      <c r="D75" s="335">
        <v>200</v>
      </c>
      <c r="E75" s="343">
        <v>6.2</v>
      </c>
      <c r="F75" s="343">
        <v>7.46</v>
      </c>
      <c r="G75" s="343">
        <v>30.86</v>
      </c>
      <c r="H75" s="343">
        <v>215.4</v>
      </c>
      <c r="I75" s="332">
        <v>262</v>
      </c>
    </row>
    <row r="76" ht="17.25" customHeight="1" spans="1:9">
      <c r="A76" s="293"/>
      <c r="B76" s="358"/>
      <c r="C76" s="331" t="s">
        <v>129</v>
      </c>
      <c r="D76" s="332">
        <v>50</v>
      </c>
      <c r="E76" s="332">
        <v>3</v>
      </c>
      <c r="F76" s="332">
        <v>10.75</v>
      </c>
      <c r="G76" s="332">
        <v>18.25</v>
      </c>
      <c r="H76" s="332">
        <v>182.5</v>
      </c>
      <c r="I76" s="332">
        <v>1</v>
      </c>
    </row>
    <row r="77" ht="17.25" customHeight="1" spans="1:9">
      <c r="A77" s="293"/>
      <c r="B77" s="358"/>
      <c r="C77" s="331" t="s">
        <v>23</v>
      </c>
      <c r="D77" s="332">
        <v>200</v>
      </c>
      <c r="E77" s="335">
        <v>0.1</v>
      </c>
      <c r="F77" s="335">
        <v>0</v>
      </c>
      <c r="G77" s="335">
        <v>15.2</v>
      </c>
      <c r="H77" s="335">
        <v>61</v>
      </c>
      <c r="I77" s="332">
        <v>494</v>
      </c>
    </row>
    <row r="78" ht="17.25" hidden="1" customHeight="1" spans="1:9">
      <c r="A78" s="293"/>
      <c r="B78" s="359"/>
      <c r="C78" s="337" t="s">
        <v>282</v>
      </c>
      <c r="D78" s="335">
        <v>150</v>
      </c>
      <c r="E78" s="338">
        <v>1.5</v>
      </c>
      <c r="F78" s="338">
        <v>0.5</v>
      </c>
      <c r="G78" s="338">
        <v>21</v>
      </c>
      <c r="H78" s="338">
        <v>96</v>
      </c>
      <c r="I78" s="332">
        <v>112</v>
      </c>
    </row>
    <row r="79" ht="17.25" customHeight="1" spans="1:10">
      <c r="A79" s="293"/>
      <c r="B79" s="339" t="s">
        <v>119</v>
      </c>
      <c r="C79" s="339"/>
      <c r="D79" s="340">
        <f>D75+D76+D77</f>
        <v>450</v>
      </c>
      <c r="E79" s="340">
        <f t="shared" ref="E79:H79" si="11">E75+E76+E77</f>
        <v>9.3</v>
      </c>
      <c r="F79" s="340">
        <f t="shared" si="11"/>
        <v>18.21</v>
      </c>
      <c r="G79" s="340">
        <f t="shared" si="11"/>
        <v>64.31</v>
      </c>
      <c r="H79" s="340">
        <f t="shared" si="11"/>
        <v>458.9</v>
      </c>
      <c r="I79" s="332"/>
      <c r="J79" s="355">
        <f>H79/H90</f>
        <v>0.361125319693095</v>
      </c>
    </row>
    <row r="80" ht="17.25" customHeight="1" spans="1:9">
      <c r="A80" s="293"/>
      <c r="B80" s="360" t="s">
        <v>25</v>
      </c>
      <c r="C80" s="342" t="s">
        <v>120</v>
      </c>
      <c r="D80" s="332">
        <v>120</v>
      </c>
      <c r="E80" s="332">
        <v>1.08</v>
      </c>
      <c r="F80" s="332">
        <v>6.12</v>
      </c>
      <c r="G80" s="332">
        <v>4.32</v>
      </c>
      <c r="H80" s="343">
        <v>76.8</v>
      </c>
      <c r="I80" s="335">
        <v>31</v>
      </c>
    </row>
    <row r="81" ht="25.5" customHeight="1" spans="1:9">
      <c r="A81" s="293"/>
      <c r="B81" s="361"/>
      <c r="C81" s="337" t="s">
        <v>415</v>
      </c>
      <c r="D81" s="335">
        <v>250</v>
      </c>
      <c r="E81" s="335">
        <v>2.7</v>
      </c>
      <c r="F81" s="335">
        <v>2.85</v>
      </c>
      <c r="G81" s="335">
        <v>17.45</v>
      </c>
      <c r="H81" s="334">
        <v>118.25</v>
      </c>
      <c r="I81" s="335">
        <v>103</v>
      </c>
    </row>
    <row r="82" ht="17.25" customHeight="1" spans="1:9">
      <c r="A82" s="293"/>
      <c r="B82" s="361"/>
      <c r="C82" s="337" t="s">
        <v>28</v>
      </c>
      <c r="D82" s="335">
        <v>200</v>
      </c>
      <c r="E82" s="335">
        <v>4.2</v>
      </c>
      <c r="F82" s="335">
        <v>8.8</v>
      </c>
      <c r="G82" s="335">
        <v>21.8</v>
      </c>
      <c r="H82" s="335">
        <v>184</v>
      </c>
      <c r="I82" s="335">
        <v>429</v>
      </c>
    </row>
    <row r="83" ht="22.15" customHeight="1" spans="1:9">
      <c r="A83" s="293"/>
      <c r="B83" s="361"/>
      <c r="C83" s="337" t="s">
        <v>432</v>
      </c>
      <c r="D83" s="335">
        <v>200</v>
      </c>
      <c r="E83" s="335">
        <v>28.7</v>
      </c>
      <c r="F83" s="335">
        <v>7.9</v>
      </c>
      <c r="G83" s="335">
        <v>9.5</v>
      </c>
      <c r="H83" s="335">
        <v>225</v>
      </c>
      <c r="I83" s="335">
        <v>78</v>
      </c>
    </row>
    <row r="84" ht="17.25" customHeight="1" spans="1:9">
      <c r="A84" s="293"/>
      <c r="B84" s="361"/>
      <c r="C84" s="337" t="s">
        <v>54</v>
      </c>
      <c r="D84" s="332">
        <v>200</v>
      </c>
      <c r="E84" s="332">
        <v>1</v>
      </c>
      <c r="F84" s="332">
        <v>0.2</v>
      </c>
      <c r="G84" s="332">
        <v>0.2</v>
      </c>
      <c r="H84" s="343">
        <v>92</v>
      </c>
      <c r="I84" s="335">
        <v>518</v>
      </c>
    </row>
    <row r="85" ht="17.25" customHeight="1" spans="1:9">
      <c r="A85" s="293"/>
      <c r="B85" s="361"/>
      <c r="C85" s="337" t="s">
        <v>123</v>
      </c>
      <c r="D85" s="335">
        <v>60</v>
      </c>
      <c r="E85" s="334">
        <v>4.2</v>
      </c>
      <c r="F85" s="334">
        <v>0.66</v>
      </c>
      <c r="G85" s="334">
        <v>24.18</v>
      </c>
      <c r="H85" s="334">
        <v>115.8</v>
      </c>
      <c r="I85" s="332">
        <v>516</v>
      </c>
    </row>
    <row r="86" ht="15.6" customHeight="1" spans="1:10">
      <c r="A86" s="293"/>
      <c r="B86" s="339" t="s">
        <v>125</v>
      </c>
      <c r="C86" s="339"/>
      <c r="D86" s="340">
        <f>D80+D81+D82+D83+D84+D85</f>
        <v>1030</v>
      </c>
      <c r="E86" s="340">
        <f t="shared" ref="E86:H86" si="12">E80+E81+E82+E83+E84+E85</f>
        <v>41.88</v>
      </c>
      <c r="F86" s="340">
        <f t="shared" si="12"/>
        <v>26.53</v>
      </c>
      <c r="G86" s="340">
        <f t="shared" si="12"/>
        <v>77.45</v>
      </c>
      <c r="H86" s="340">
        <f t="shared" si="12"/>
        <v>811.85</v>
      </c>
      <c r="I86" s="332"/>
      <c r="J86" s="355">
        <f>H86/H90</f>
        <v>0.638874680306905</v>
      </c>
    </row>
    <row r="87" ht="17.25" customHeight="1" spans="1:9">
      <c r="A87" s="293"/>
      <c r="B87" s="341" t="s">
        <v>416</v>
      </c>
      <c r="C87" s="353" t="s">
        <v>424</v>
      </c>
      <c r="D87" s="332">
        <v>200</v>
      </c>
      <c r="E87" s="332">
        <v>3.16</v>
      </c>
      <c r="F87" s="332">
        <v>2.68</v>
      </c>
      <c r="G87" s="332">
        <v>15.94</v>
      </c>
      <c r="H87" s="332">
        <v>100.6</v>
      </c>
      <c r="I87" s="332">
        <v>379</v>
      </c>
    </row>
    <row r="88" ht="27" customHeight="1" spans="1:9">
      <c r="A88" s="293"/>
      <c r="B88" s="345"/>
      <c r="C88" s="338" t="s">
        <v>444</v>
      </c>
      <c r="D88" s="332">
        <v>70</v>
      </c>
      <c r="E88" s="332">
        <v>7.78</v>
      </c>
      <c r="F88" s="332">
        <v>8.3</v>
      </c>
      <c r="G88" s="332">
        <v>29.9</v>
      </c>
      <c r="H88" s="332">
        <v>225.87</v>
      </c>
      <c r="I88" s="332"/>
    </row>
    <row r="89" ht="17.25" customHeight="1" spans="1:10">
      <c r="A89" s="293"/>
      <c r="B89" s="339" t="s">
        <v>419</v>
      </c>
      <c r="C89" s="339"/>
      <c r="D89" s="339">
        <f>D87+D88</f>
        <v>270</v>
      </c>
      <c r="E89" s="339">
        <f t="shared" ref="E89:H89" si="13">E87+E88</f>
        <v>10.94</v>
      </c>
      <c r="F89" s="339">
        <f t="shared" si="13"/>
        <v>10.98</v>
      </c>
      <c r="G89" s="339">
        <f t="shared" si="13"/>
        <v>45.84</v>
      </c>
      <c r="H89" s="339">
        <f t="shared" si="13"/>
        <v>326.47</v>
      </c>
      <c r="I89" s="332"/>
      <c r="J89" s="355">
        <f>H89/H90</f>
        <v>0.256911272870352</v>
      </c>
    </row>
    <row r="90" ht="17.25" customHeight="1" spans="1:9">
      <c r="A90" s="293"/>
      <c r="B90" s="339" t="s">
        <v>126</v>
      </c>
      <c r="C90" s="339"/>
      <c r="D90" s="340">
        <f>D79+D86</f>
        <v>1480</v>
      </c>
      <c r="E90" s="340">
        <f>E79+E86</f>
        <v>51.18</v>
      </c>
      <c r="F90" s="340">
        <f>F79+F86</f>
        <v>44.74</v>
      </c>
      <c r="G90" s="340">
        <f>G79+G86</f>
        <v>141.76</v>
      </c>
      <c r="H90" s="340">
        <f>H79+H86</f>
        <v>1270.75</v>
      </c>
      <c r="I90" s="339"/>
    </row>
    <row r="91" ht="17.25" customHeight="1" spans="1:9">
      <c r="A91" s="293"/>
      <c r="B91" s="328" t="s">
        <v>62</v>
      </c>
      <c r="C91" s="329"/>
      <c r="D91" s="329"/>
      <c r="E91" s="329"/>
      <c r="F91" s="329"/>
      <c r="G91" s="329"/>
      <c r="H91" s="329"/>
      <c r="I91" s="354"/>
    </row>
    <row r="92" ht="17.25" customHeight="1" spans="1:9">
      <c r="A92" s="293"/>
      <c r="B92" s="341" t="s">
        <v>2</v>
      </c>
      <c r="C92" s="362" t="s">
        <v>141</v>
      </c>
      <c r="D92" s="363">
        <v>200</v>
      </c>
      <c r="E92" s="343">
        <v>5.62</v>
      </c>
      <c r="F92" s="343">
        <v>7.78</v>
      </c>
      <c r="G92" s="363">
        <v>39.02</v>
      </c>
      <c r="H92" s="343">
        <v>249.72</v>
      </c>
      <c r="I92" s="332">
        <v>181</v>
      </c>
    </row>
    <row r="93" ht="17.25" customHeight="1" spans="1:9">
      <c r="A93" s="293"/>
      <c r="B93" s="344"/>
      <c r="C93" s="331" t="s">
        <v>22</v>
      </c>
      <c r="D93" s="332">
        <v>50</v>
      </c>
      <c r="E93" s="332">
        <v>6.25</v>
      </c>
      <c r="F93" s="332">
        <v>3.75</v>
      </c>
      <c r="G93" s="332">
        <v>18.13</v>
      </c>
      <c r="H93" s="332">
        <v>133.75</v>
      </c>
      <c r="I93" s="332">
        <v>3</v>
      </c>
    </row>
    <row r="94" ht="17.25" customHeight="1" spans="1:9">
      <c r="A94" s="293"/>
      <c r="B94" s="344"/>
      <c r="C94" s="348" t="s">
        <v>45</v>
      </c>
      <c r="D94" s="349">
        <v>200</v>
      </c>
      <c r="E94" s="348">
        <v>3.6</v>
      </c>
      <c r="F94" s="348">
        <v>3.3</v>
      </c>
      <c r="G94" s="348">
        <v>25</v>
      </c>
      <c r="H94" s="350">
        <v>144</v>
      </c>
      <c r="I94" s="332">
        <v>496</v>
      </c>
    </row>
    <row r="95" ht="17.25" customHeight="1" spans="1:9">
      <c r="A95" s="293"/>
      <c r="B95" s="344"/>
      <c r="C95" s="337" t="s">
        <v>414</v>
      </c>
      <c r="D95" s="335">
        <v>130</v>
      </c>
      <c r="E95" s="338">
        <v>0.99</v>
      </c>
      <c r="F95" s="338">
        <v>0.22</v>
      </c>
      <c r="G95" s="338">
        <v>8.91</v>
      </c>
      <c r="H95" s="338">
        <v>47.3</v>
      </c>
      <c r="I95" s="332"/>
    </row>
    <row r="96" ht="17.25" customHeight="1" spans="1:10">
      <c r="A96" s="293"/>
      <c r="B96" s="339" t="s">
        <v>119</v>
      </c>
      <c r="C96" s="339"/>
      <c r="D96" s="340">
        <f>D92+D93+D94+D95</f>
        <v>580</v>
      </c>
      <c r="E96" s="340">
        <f t="shared" ref="E96:H96" si="14">E92+E93+E94</f>
        <v>15.47</v>
      </c>
      <c r="F96" s="340">
        <f t="shared" si="14"/>
        <v>14.83</v>
      </c>
      <c r="G96" s="340">
        <f t="shared" si="14"/>
        <v>82.15</v>
      </c>
      <c r="H96" s="340">
        <f t="shared" si="14"/>
        <v>527.47</v>
      </c>
      <c r="I96" s="332"/>
      <c r="J96" s="355">
        <f>H96/H107</f>
        <v>0.378366939967147</v>
      </c>
    </row>
    <row r="97" ht="17.25" customHeight="1" spans="1:9">
      <c r="A97" s="293"/>
      <c r="B97" s="341" t="s">
        <v>25</v>
      </c>
      <c r="C97" s="352" t="s">
        <v>428</v>
      </c>
      <c r="D97" s="332">
        <v>120</v>
      </c>
      <c r="E97" s="332">
        <v>0.84</v>
      </c>
      <c r="F97" s="332">
        <v>0.12</v>
      </c>
      <c r="G97" s="332">
        <v>2.28</v>
      </c>
      <c r="H97" s="343">
        <v>14.4</v>
      </c>
      <c r="I97" s="335">
        <v>71</v>
      </c>
    </row>
    <row r="98" ht="17.25" customHeight="1" spans="1:9">
      <c r="A98" s="293"/>
      <c r="B98" s="344"/>
      <c r="C98" s="337" t="s">
        <v>142</v>
      </c>
      <c r="D98" s="335">
        <v>250</v>
      </c>
      <c r="E98" s="335">
        <v>1.83</v>
      </c>
      <c r="F98" s="335">
        <v>5</v>
      </c>
      <c r="G98" s="335">
        <v>10.65</v>
      </c>
      <c r="H98" s="334">
        <v>95</v>
      </c>
      <c r="I98" s="335">
        <v>128</v>
      </c>
    </row>
    <row r="99" ht="17.25" customHeight="1" spans="1:9">
      <c r="A99" s="293"/>
      <c r="B99" s="344"/>
      <c r="C99" s="337" t="s">
        <v>49</v>
      </c>
      <c r="D99" s="335">
        <v>200</v>
      </c>
      <c r="E99" s="335">
        <v>11.4</v>
      </c>
      <c r="F99" s="335">
        <v>10.46</v>
      </c>
      <c r="G99" s="335">
        <v>49.44</v>
      </c>
      <c r="H99" s="335">
        <v>337.4</v>
      </c>
      <c r="I99" s="335">
        <v>237</v>
      </c>
    </row>
    <row r="100" ht="17.25" customHeight="1" spans="1:9">
      <c r="A100" s="293"/>
      <c r="B100" s="344"/>
      <c r="C100" s="337" t="s">
        <v>143</v>
      </c>
      <c r="D100" s="335">
        <v>100</v>
      </c>
      <c r="E100" s="335">
        <v>15.2</v>
      </c>
      <c r="F100" s="335">
        <v>17.4</v>
      </c>
      <c r="G100" s="335">
        <v>2.3</v>
      </c>
      <c r="H100" s="335">
        <v>227</v>
      </c>
      <c r="I100" s="335">
        <v>363</v>
      </c>
    </row>
    <row r="101" ht="27.6" customHeight="1" spans="1:9">
      <c r="A101" s="293"/>
      <c r="B101" s="344"/>
      <c r="C101" s="353" t="s">
        <v>423</v>
      </c>
      <c r="D101" s="332">
        <v>200</v>
      </c>
      <c r="E101" s="332">
        <v>0.2</v>
      </c>
      <c r="F101" s="332">
        <v>0</v>
      </c>
      <c r="G101" s="332">
        <v>19.8</v>
      </c>
      <c r="H101" s="332">
        <v>77</v>
      </c>
      <c r="I101" s="332">
        <v>296</v>
      </c>
    </row>
    <row r="102" ht="17.25" customHeight="1" spans="1:9">
      <c r="A102" s="293"/>
      <c r="B102" s="344"/>
      <c r="C102" s="337" t="s">
        <v>123</v>
      </c>
      <c r="D102" s="335">
        <v>60</v>
      </c>
      <c r="E102" s="334">
        <v>4.2</v>
      </c>
      <c r="F102" s="334">
        <v>0.66</v>
      </c>
      <c r="G102" s="334">
        <v>24.18</v>
      </c>
      <c r="H102" s="334">
        <v>115.8</v>
      </c>
      <c r="I102" s="332">
        <v>516</v>
      </c>
    </row>
    <row r="103" ht="17.25" customHeight="1" spans="1:10">
      <c r="A103" s="293"/>
      <c r="B103" s="339" t="s">
        <v>125</v>
      </c>
      <c r="C103" s="339"/>
      <c r="D103" s="340">
        <f>D97+D98+D99+D100+D101+D102</f>
        <v>930</v>
      </c>
      <c r="E103" s="340">
        <f t="shared" ref="E103:H103" si="15">E97+E98+E99+E100+E101+E102</f>
        <v>33.67</v>
      </c>
      <c r="F103" s="340">
        <f t="shared" si="15"/>
        <v>33.64</v>
      </c>
      <c r="G103" s="340">
        <f t="shared" si="15"/>
        <v>108.65</v>
      </c>
      <c r="H103" s="340">
        <f t="shared" si="15"/>
        <v>866.6</v>
      </c>
      <c r="I103" s="332"/>
      <c r="J103" s="355">
        <f>H103/H107</f>
        <v>0.621633060032853</v>
      </c>
    </row>
    <row r="104" ht="17.25" customHeight="1" spans="1:9">
      <c r="A104" s="293"/>
      <c r="B104" s="341" t="s">
        <v>416</v>
      </c>
      <c r="C104" s="332" t="s">
        <v>417</v>
      </c>
      <c r="D104" s="332">
        <v>200</v>
      </c>
      <c r="E104" s="332">
        <v>5.7</v>
      </c>
      <c r="F104" s="332">
        <v>6.3</v>
      </c>
      <c r="G104" s="332">
        <v>7.8</v>
      </c>
      <c r="H104" s="332">
        <v>114</v>
      </c>
      <c r="I104" s="332">
        <v>280</v>
      </c>
    </row>
    <row r="105" ht="17.25" customHeight="1" spans="1:9">
      <c r="A105" s="293"/>
      <c r="B105" s="345"/>
      <c r="C105" s="332" t="s">
        <v>442</v>
      </c>
      <c r="D105" s="332">
        <v>100</v>
      </c>
      <c r="E105" s="332">
        <v>7</v>
      </c>
      <c r="F105" s="332">
        <v>5</v>
      </c>
      <c r="G105" s="332">
        <v>58</v>
      </c>
      <c r="H105" s="332">
        <v>300</v>
      </c>
      <c r="I105" s="332"/>
    </row>
    <row r="106" ht="17.25" customHeight="1" spans="1:10">
      <c r="A106" s="293"/>
      <c r="B106" s="339" t="s">
        <v>419</v>
      </c>
      <c r="C106" s="339"/>
      <c r="D106" s="339">
        <f>D104+D105</f>
        <v>300</v>
      </c>
      <c r="E106" s="339">
        <f t="shared" ref="E106:H106" si="16">E104+E105</f>
        <v>12.7</v>
      </c>
      <c r="F106" s="339">
        <f t="shared" si="16"/>
        <v>11.3</v>
      </c>
      <c r="G106" s="339">
        <f t="shared" si="16"/>
        <v>65.8</v>
      </c>
      <c r="H106" s="339">
        <f t="shared" si="16"/>
        <v>414</v>
      </c>
      <c r="I106" s="332"/>
      <c r="J106" s="355">
        <f>H106/H107</f>
        <v>0.296972174998386</v>
      </c>
    </row>
    <row r="107" ht="17.25" customHeight="1" spans="1:9">
      <c r="A107" s="293"/>
      <c r="B107" s="339" t="s">
        <v>126</v>
      </c>
      <c r="C107" s="339"/>
      <c r="D107" s="340">
        <f>D96+D103</f>
        <v>1510</v>
      </c>
      <c r="E107" s="340">
        <f>E96+E103</f>
        <v>49.14</v>
      </c>
      <c r="F107" s="340">
        <f>F96+F103</f>
        <v>48.47</v>
      </c>
      <c r="G107" s="340">
        <f>G96+G103</f>
        <v>190.8</v>
      </c>
      <c r="H107" s="340">
        <f>H96+H103</f>
        <v>1394.07</v>
      </c>
      <c r="I107" s="339"/>
    </row>
    <row r="108" ht="17.25" customHeight="1" spans="1:9">
      <c r="A108" s="293"/>
      <c r="B108" s="328" t="s">
        <v>144</v>
      </c>
      <c r="C108" s="329"/>
      <c r="D108" s="329"/>
      <c r="E108" s="329"/>
      <c r="F108" s="329"/>
      <c r="G108" s="329"/>
      <c r="H108" s="329"/>
      <c r="I108" s="354"/>
    </row>
    <row r="109" ht="17.25" customHeight="1" spans="1:9">
      <c r="A109" s="293"/>
      <c r="B109" s="328" t="s">
        <v>1</v>
      </c>
      <c r="C109" s="329"/>
      <c r="D109" s="329"/>
      <c r="E109" s="329"/>
      <c r="F109" s="329"/>
      <c r="G109" s="329"/>
      <c r="H109" s="329"/>
      <c r="I109" s="354"/>
    </row>
    <row r="110" ht="17.25" customHeight="1" spans="1:9">
      <c r="A110" s="293"/>
      <c r="B110" s="341" t="s">
        <v>2</v>
      </c>
      <c r="C110" s="331" t="s">
        <v>145</v>
      </c>
      <c r="D110" s="332" t="s">
        <v>420</v>
      </c>
      <c r="E110" s="332">
        <v>7.68</v>
      </c>
      <c r="F110" s="332">
        <v>7.29</v>
      </c>
      <c r="G110" s="332">
        <v>16.23</v>
      </c>
      <c r="H110" s="332">
        <v>130.24</v>
      </c>
      <c r="I110" s="332">
        <v>319</v>
      </c>
    </row>
    <row r="111" ht="17.25" customHeight="1" spans="1:9">
      <c r="A111" s="293"/>
      <c r="B111" s="344"/>
      <c r="C111" s="331" t="s">
        <v>129</v>
      </c>
      <c r="D111" s="332">
        <v>50</v>
      </c>
      <c r="E111" s="332">
        <v>3</v>
      </c>
      <c r="F111" s="332">
        <v>10.75</v>
      </c>
      <c r="G111" s="332">
        <v>18.25</v>
      </c>
      <c r="H111" s="332">
        <v>182.5</v>
      </c>
      <c r="I111" s="332">
        <v>1</v>
      </c>
    </row>
    <row r="112" ht="17.25" customHeight="1" spans="1:9">
      <c r="A112" s="293"/>
      <c r="B112" s="344"/>
      <c r="C112" s="332" t="s">
        <v>427</v>
      </c>
      <c r="D112" s="335">
        <v>200</v>
      </c>
      <c r="E112" s="335">
        <v>0.1</v>
      </c>
      <c r="F112" s="335">
        <v>0.04</v>
      </c>
      <c r="G112" s="335">
        <v>9.9</v>
      </c>
      <c r="H112" s="334">
        <v>35</v>
      </c>
      <c r="I112" s="332">
        <v>268</v>
      </c>
    </row>
    <row r="113" ht="17.25" hidden="1" customHeight="1" spans="1:9">
      <c r="A113" s="293"/>
      <c r="B113" s="345"/>
      <c r="C113" s="337" t="s">
        <v>282</v>
      </c>
      <c r="D113" s="335">
        <v>150</v>
      </c>
      <c r="E113" s="338">
        <v>1.5</v>
      </c>
      <c r="F113" s="338">
        <v>0.5</v>
      </c>
      <c r="G113" s="338">
        <v>21</v>
      </c>
      <c r="H113" s="338">
        <v>96</v>
      </c>
      <c r="I113" s="332">
        <v>112</v>
      </c>
    </row>
    <row r="114" ht="17.25" customHeight="1" spans="1:10">
      <c r="A114" s="293"/>
      <c r="B114" s="339" t="s">
        <v>119</v>
      </c>
      <c r="C114" s="339"/>
      <c r="D114" s="340">
        <f>226+D111+D112</f>
        <v>476</v>
      </c>
      <c r="E114" s="340">
        <f>E110+E111+E112</f>
        <v>10.78</v>
      </c>
      <c r="F114" s="340">
        <f t="shared" ref="F114:H114" si="17">F110+F111+F112</f>
        <v>18.08</v>
      </c>
      <c r="G114" s="340">
        <f t="shared" si="17"/>
        <v>44.38</v>
      </c>
      <c r="H114" s="340">
        <f t="shared" si="17"/>
        <v>347.74</v>
      </c>
      <c r="I114" s="332"/>
      <c r="J114" s="355">
        <f>H114/H125</f>
        <v>0.33703574474684</v>
      </c>
    </row>
    <row r="115" ht="17.25" customHeight="1" spans="1:9">
      <c r="A115" s="293"/>
      <c r="B115" s="341" t="s">
        <v>25</v>
      </c>
      <c r="C115" s="342" t="s">
        <v>421</v>
      </c>
      <c r="D115" s="335">
        <v>120</v>
      </c>
      <c r="E115" s="335">
        <v>1.32</v>
      </c>
      <c r="F115" s="335">
        <v>0.24</v>
      </c>
      <c r="G115" s="335">
        <v>4.56</v>
      </c>
      <c r="H115" s="334">
        <v>26.4</v>
      </c>
      <c r="I115" s="335">
        <v>71</v>
      </c>
    </row>
    <row r="116" ht="17.25" customHeight="1" spans="1:9">
      <c r="A116" s="293"/>
      <c r="B116" s="344"/>
      <c r="C116" s="337" t="s">
        <v>131</v>
      </c>
      <c r="D116" s="335">
        <v>250</v>
      </c>
      <c r="E116" s="335">
        <v>1.75</v>
      </c>
      <c r="F116" s="335">
        <v>4.98</v>
      </c>
      <c r="G116" s="335">
        <v>7.78</v>
      </c>
      <c r="H116" s="335">
        <v>83</v>
      </c>
      <c r="I116" s="335">
        <v>142</v>
      </c>
    </row>
    <row r="117" ht="17.25" customHeight="1" spans="1:9">
      <c r="A117" s="293"/>
      <c r="B117" s="344"/>
      <c r="C117" s="337" t="s">
        <v>136</v>
      </c>
      <c r="D117" s="335">
        <v>200</v>
      </c>
      <c r="E117" s="335">
        <v>7.54</v>
      </c>
      <c r="F117" s="335">
        <v>0.9</v>
      </c>
      <c r="G117" s="335">
        <v>38.72</v>
      </c>
      <c r="H117" s="334">
        <v>193.2</v>
      </c>
      <c r="I117" s="335">
        <v>291</v>
      </c>
    </row>
    <row r="118" ht="17.25" customHeight="1" spans="1:9">
      <c r="A118" s="293"/>
      <c r="B118" s="344"/>
      <c r="C118" s="337" t="s">
        <v>146</v>
      </c>
      <c r="D118" s="335">
        <v>100</v>
      </c>
      <c r="E118" s="332">
        <v>11.76</v>
      </c>
      <c r="F118" s="332">
        <v>10.78</v>
      </c>
      <c r="G118" s="332">
        <v>2.94</v>
      </c>
      <c r="H118" s="343">
        <v>155.62</v>
      </c>
      <c r="I118" s="335">
        <v>301</v>
      </c>
    </row>
    <row r="119" ht="14.45" customHeight="1" spans="1:9">
      <c r="A119" s="293"/>
      <c r="B119" s="344"/>
      <c r="C119" s="353" t="s">
        <v>431</v>
      </c>
      <c r="D119" s="332">
        <v>200</v>
      </c>
      <c r="E119" s="332">
        <v>0.5</v>
      </c>
      <c r="F119" s="332">
        <v>0</v>
      </c>
      <c r="G119" s="332">
        <v>27</v>
      </c>
      <c r="H119" s="332">
        <v>110</v>
      </c>
      <c r="I119" s="332">
        <v>508</v>
      </c>
    </row>
    <row r="120" ht="17.25" customHeight="1" spans="1:9">
      <c r="A120" s="293"/>
      <c r="B120" s="344"/>
      <c r="C120" s="337" t="s">
        <v>123</v>
      </c>
      <c r="D120" s="335">
        <v>60</v>
      </c>
      <c r="E120" s="334">
        <v>4.2</v>
      </c>
      <c r="F120" s="334">
        <v>0.66</v>
      </c>
      <c r="G120" s="334">
        <v>24.18</v>
      </c>
      <c r="H120" s="334">
        <v>115.8</v>
      </c>
      <c r="I120" s="332">
        <v>516</v>
      </c>
    </row>
    <row r="121" ht="17.25" customHeight="1" spans="1:10">
      <c r="A121" s="293"/>
      <c r="B121" s="339" t="s">
        <v>125</v>
      </c>
      <c r="C121" s="339"/>
      <c r="D121" s="340">
        <f>D115+D116+D117+D118+D119+D120</f>
        <v>930</v>
      </c>
      <c r="E121" s="340">
        <f t="shared" ref="E121:H121" si="18">E115+E116+E117+E118+E119+E120</f>
        <v>27.07</v>
      </c>
      <c r="F121" s="340">
        <f t="shared" si="18"/>
        <v>17.56</v>
      </c>
      <c r="G121" s="340">
        <f t="shared" si="18"/>
        <v>105.18</v>
      </c>
      <c r="H121" s="340">
        <f t="shared" si="18"/>
        <v>684.02</v>
      </c>
      <c r="I121" s="332"/>
      <c r="J121" s="355">
        <f>H121/H125</f>
        <v>0.66296425525316</v>
      </c>
    </row>
    <row r="122" ht="17.25" customHeight="1" spans="1:9">
      <c r="A122" s="293"/>
      <c r="B122" s="341" t="s">
        <v>416</v>
      </c>
      <c r="C122" s="353" t="s">
        <v>424</v>
      </c>
      <c r="D122" s="332">
        <v>200</v>
      </c>
      <c r="E122" s="332">
        <v>3.16</v>
      </c>
      <c r="F122" s="332">
        <v>2.68</v>
      </c>
      <c r="G122" s="332">
        <v>15.94</v>
      </c>
      <c r="H122" s="332">
        <v>100.6</v>
      </c>
      <c r="I122" s="332">
        <v>379</v>
      </c>
    </row>
    <row r="123" ht="17.25" customHeight="1" spans="1:9">
      <c r="A123" s="293"/>
      <c r="B123" s="345"/>
      <c r="C123" s="332" t="s">
        <v>418</v>
      </c>
      <c r="D123" s="332">
        <v>65</v>
      </c>
      <c r="E123" s="332">
        <v>4.55</v>
      </c>
      <c r="F123" s="332">
        <v>13.65</v>
      </c>
      <c r="G123" s="332">
        <v>34.45</v>
      </c>
      <c r="H123" s="332">
        <v>279.5</v>
      </c>
      <c r="I123" s="332"/>
    </row>
    <row r="124" ht="17.25" customHeight="1" spans="1:10">
      <c r="A124" s="293"/>
      <c r="B124" s="339" t="s">
        <v>419</v>
      </c>
      <c r="C124" s="339"/>
      <c r="D124" s="339">
        <f>D122+D123</f>
        <v>265</v>
      </c>
      <c r="E124" s="339">
        <f t="shared" ref="E124:H124" si="19">E122+E123</f>
        <v>7.71</v>
      </c>
      <c r="F124" s="339">
        <f t="shared" si="19"/>
        <v>16.33</v>
      </c>
      <c r="G124" s="339">
        <f t="shared" si="19"/>
        <v>50.39</v>
      </c>
      <c r="H124" s="339">
        <f t="shared" si="19"/>
        <v>380.1</v>
      </c>
      <c r="I124" s="332"/>
      <c r="J124" s="355">
        <f>H124/H125</f>
        <v>0.368399627820423</v>
      </c>
    </row>
    <row r="125" ht="17.25" customHeight="1" spans="1:9">
      <c r="A125" s="293"/>
      <c r="B125" s="339" t="s">
        <v>126</v>
      </c>
      <c r="C125" s="339"/>
      <c r="D125" s="340">
        <f>D114+D121</f>
        <v>1406</v>
      </c>
      <c r="E125" s="340">
        <f>E114+E121</f>
        <v>37.85</v>
      </c>
      <c r="F125" s="340">
        <f>F114+F121</f>
        <v>35.64</v>
      </c>
      <c r="G125" s="340">
        <f>G114+G121</f>
        <v>149.56</v>
      </c>
      <c r="H125" s="340">
        <f>H114+H121</f>
        <v>1031.76</v>
      </c>
      <c r="I125" s="339"/>
    </row>
    <row r="126" ht="17.25" customHeight="1" spans="1:9">
      <c r="A126" s="293"/>
      <c r="B126" s="328" t="s">
        <v>36</v>
      </c>
      <c r="C126" s="329"/>
      <c r="D126" s="329"/>
      <c r="E126" s="329"/>
      <c r="F126" s="329"/>
      <c r="G126" s="329"/>
      <c r="H126" s="329"/>
      <c r="I126" s="354"/>
    </row>
    <row r="127" ht="17.25" customHeight="1" spans="1:9">
      <c r="A127" s="293"/>
      <c r="B127" s="341" t="s">
        <v>2</v>
      </c>
      <c r="C127" s="362" t="s">
        <v>147</v>
      </c>
      <c r="D127" s="335">
        <v>200</v>
      </c>
      <c r="E127" s="335">
        <v>7.4</v>
      </c>
      <c r="F127" s="335">
        <v>7.48</v>
      </c>
      <c r="G127" s="335">
        <v>36.5</v>
      </c>
      <c r="H127" s="335">
        <v>243</v>
      </c>
      <c r="I127" s="332">
        <v>264</v>
      </c>
    </row>
    <row r="128" ht="17.25" customHeight="1" spans="1:9">
      <c r="A128" s="293"/>
      <c r="B128" s="344"/>
      <c r="C128" s="337" t="s">
        <v>23</v>
      </c>
      <c r="D128" s="332">
        <v>200</v>
      </c>
      <c r="E128" s="335">
        <v>0.1</v>
      </c>
      <c r="F128" s="335">
        <v>0</v>
      </c>
      <c r="G128" s="335">
        <v>15.2</v>
      </c>
      <c r="H128" s="335">
        <v>61</v>
      </c>
      <c r="I128" s="332">
        <v>494</v>
      </c>
    </row>
    <row r="129" ht="17.25" customHeight="1" spans="1:9">
      <c r="A129" s="293"/>
      <c r="B129" s="344"/>
      <c r="C129" s="337" t="s">
        <v>22</v>
      </c>
      <c r="D129" s="332">
        <v>50</v>
      </c>
      <c r="E129" s="332">
        <v>6.25</v>
      </c>
      <c r="F129" s="332">
        <v>3.75</v>
      </c>
      <c r="G129" s="332">
        <v>18.13</v>
      </c>
      <c r="H129" s="332">
        <v>133.75</v>
      </c>
      <c r="I129" s="332">
        <v>3</v>
      </c>
    </row>
    <row r="130" ht="17.25" customHeight="1" spans="1:9">
      <c r="A130" s="293"/>
      <c r="B130" s="344"/>
      <c r="C130" s="337" t="s">
        <v>282</v>
      </c>
      <c r="D130" s="335">
        <v>130</v>
      </c>
      <c r="E130" s="338">
        <v>1.65</v>
      </c>
      <c r="F130" s="338">
        <v>0.55</v>
      </c>
      <c r="G130" s="338">
        <v>23.1</v>
      </c>
      <c r="H130" s="338">
        <v>105.6</v>
      </c>
      <c r="I130" s="332"/>
    </row>
    <row r="131" ht="17.25" customHeight="1" spans="1:10">
      <c r="A131" s="293"/>
      <c r="B131" s="339" t="s">
        <v>119</v>
      </c>
      <c r="C131" s="339"/>
      <c r="D131" s="340">
        <f>D127+D128+D129+D130</f>
        <v>580</v>
      </c>
      <c r="E131" s="340">
        <f t="shared" ref="E131:H131" si="20">E127+E128+E129+E130</f>
        <v>15.4</v>
      </c>
      <c r="F131" s="340">
        <f t="shared" si="20"/>
        <v>11.78</v>
      </c>
      <c r="G131" s="340">
        <f t="shared" si="20"/>
        <v>92.93</v>
      </c>
      <c r="H131" s="340">
        <f t="shared" si="20"/>
        <v>543.35</v>
      </c>
      <c r="I131" s="339"/>
      <c r="J131" s="355">
        <f>H131/H142</f>
        <v>0.431213047101306</v>
      </c>
    </row>
    <row r="132" ht="17.25" customHeight="1" spans="1:9">
      <c r="A132" s="293"/>
      <c r="B132" s="341" t="s">
        <v>25</v>
      </c>
      <c r="C132" s="342" t="s">
        <v>120</v>
      </c>
      <c r="D132" s="332">
        <v>120</v>
      </c>
      <c r="E132" s="332">
        <v>1.08</v>
      </c>
      <c r="F132" s="332">
        <v>6.12</v>
      </c>
      <c r="G132" s="332">
        <v>4.32</v>
      </c>
      <c r="H132" s="343">
        <v>76.8</v>
      </c>
      <c r="I132" s="335">
        <v>31</v>
      </c>
    </row>
    <row r="133" ht="17.25" customHeight="1" spans="1:9">
      <c r="A133" s="293"/>
      <c r="B133" s="344"/>
      <c r="C133" s="337" t="s">
        <v>435</v>
      </c>
      <c r="D133" s="335">
        <v>250</v>
      </c>
      <c r="E133" s="334">
        <v>2.68</v>
      </c>
      <c r="F133" s="334">
        <v>2.5</v>
      </c>
      <c r="G133" s="334">
        <v>19.33</v>
      </c>
      <c r="H133" s="334">
        <v>112.5</v>
      </c>
      <c r="I133" s="335">
        <v>61</v>
      </c>
    </row>
    <row r="134" ht="17.25" customHeight="1" spans="1:9">
      <c r="A134" s="293"/>
      <c r="B134" s="344"/>
      <c r="C134" s="337" t="s">
        <v>28</v>
      </c>
      <c r="D134" s="335">
        <v>200</v>
      </c>
      <c r="E134" s="335">
        <v>4.2</v>
      </c>
      <c r="F134" s="335">
        <v>8.8</v>
      </c>
      <c r="G134" s="335">
        <v>21.8</v>
      </c>
      <c r="H134" s="335">
        <v>184</v>
      </c>
      <c r="I134" s="335">
        <v>429</v>
      </c>
    </row>
    <row r="135" ht="17.25" customHeight="1" spans="1:9">
      <c r="A135" s="293"/>
      <c r="B135" s="344"/>
      <c r="C135" s="337" t="s">
        <v>436</v>
      </c>
      <c r="D135" s="335">
        <v>120</v>
      </c>
      <c r="E135" s="343">
        <v>16.68</v>
      </c>
      <c r="F135" s="343">
        <v>2.52</v>
      </c>
      <c r="G135" s="343">
        <v>11.52</v>
      </c>
      <c r="H135" s="343">
        <v>135.6</v>
      </c>
      <c r="I135" s="335">
        <v>345</v>
      </c>
    </row>
    <row r="136" ht="17.25" customHeight="1" spans="1:9">
      <c r="A136" s="293"/>
      <c r="B136" s="344"/>
      <c r="C136" s="337" t="s">
        <v>54</v>
      </c>
      <c r="D136" s="332">
        <v>200</v>
      </c>
      <c r="E136" s="332">
        <v>1</v>
      </c>
      <c r="F136" s="332">
        <v>0.2</v>
      </c>
      <c r="G136" s="332">
        <v>0.2</v>
      </c>
      <c r="H136" s="343">
        <v>92</v>
      </c>
      <c r="I136" s="335">
        <v>518</v>
      </c>
    </row>
    <row r="137" ht="17.25" customHeight="1" spans="1:9">
      <c r="A137" s="293"/>
      <c r="B137" s="344"/>
      <c r="C137" s="337" t="s">
        <v>123</v>
      </c>
      <c r="D137" s="335">
        <v>60</v>
      </c>
      <c r="E137" s="334">
        <v>4.2</v>
      </c>
      <c r="F137" s="334">
        <v>0.66</v>
      </c>
      <c r="G137" s="334">
        <v>24.18</v>
      </c>
      <c r="H137" s="334">
        <v>115.8</v>
      </c>
      <c r="I137" s="332">
        <v>516</v>
      </c>
    </row>
    <row r="138" ht="17.25" customHeight="1" spans="1:10">
      <c r="A138" s="293"/>
      <c r="B138" s="339" t="s">
        <v>125</v>
      </c>
      <c r="C138" s="339"/>
      <c r="D138" s="340">
        <f>D132+D133+D134+D135+D136+D137</f>
        <v>950</v>
      </c>
      <c r="E138" s="340">
        <f t="shared" ref="E138:H138" si="21">E132+E133+E134+E135+E136+E137</f>
        <v>29.84</v>
      </c>
      <c r="F138" s="340">
        <f t="shared" si="21"/>
        <v>20.8</v>
      </c>
      <c r="G138" s="340">
        <f t="shared" si="21"/>
        <v>81.35</v>
      </c>
      <c r="H138" s="340">
        <f t="shared" si="21"/>
        <v>716.7</v>
      </c>
      <c r="I138" s="332"/>
      <c r="J138" s="355">
        <f>H138/H142</f>
        <v>0.568786952898694</v>
      </c>
    </row>
    <row r="139" ht="17.25" customHeight="1" spans="1:9">
      <c r="A139" s="293"/>
      <c r="B139" s="341" t="s">
        <v>416</v>
      </c>
      <c r="C139" s="332" t="s">
        <v>417</v>
      </c>
      <c r="D139" s="332">
        <v>200</v>
      </c>
      <c r="E139" s="332">
        <v>5.7</v>
      </c>
      <c r="F139" s="332">
        <v>6.3</v>
      </c>
      <c r="G139" s="332">
        <v>7.8</v>
      </c>
      <c r="H139" s="332">
        <v>114</v>
      </c>
      <c r="I139" s="332">
        <v>280</v>
      </c>
    </row>
    <row r="140" ht="17.25" customHeight="1" spans="1:9">
      <c r="A140" s="293"/>
      <c r="B140" s="345"/>
      <c r="C140" s="332" t="s">
        <v>443</v>
      </c>
      <c r="D140" s="332">
        <v>70</v>
      </c>
      <c r="E140" s="332">
        <v>5.6</v>
      </c>
      <c r="F140" s="332">
        <v>7.28</v>
      </c>
      <c r="G140" s="332">
        <v>46.2</v>
      </c>
      <c r="H140" s="332">
        <v>273.7</v>
      </c>
      <c r="I140" s="332"/>
    </row>
    <row r="141" ht="17.25" customHeight="1" spans="1:10">
      <c r="A141" s="293"/>
      <c r="B141" s="339" t="s">
        <v>419</v>
      </c>
      <c r="C141" s="339"/>
      <c r="D141" s="339">
        <f>D139+D140</f>
        <v>270</v>
      </c>
      <c r="E141" s="339">
        <f t="shared" ref="E141:H141" si="22">E139+E140</f>
        <v>11.3</v>
      </c>
      <c r="F141" s="339">
        <f t="shared" si="22"/>
        <v>13.58</v>
      </c>
      <c r="G141" s="339">
        <f t="shared" si="22"/>
        <v>54</v>
      </c>
      <c r="H141" s="339">
        <f t="shared" si="22"/>
        <v>387.7</v>
      </c>
      <c r="I141" s="332"/>
      <c r="J141" s="355">
        <f>H141/H142</f>
        <v>0.307686202928455</v>
      </c>
    </row>
    <row r="142" ht="17.25" customHeight="1" spans="1:9">
      <c r="A142" s="293"/>
      <c r="B142" s="339" t="s">
        <v>126</v>
      </c>
      <c r="C142" s="339"/>
      <c r="D142" s="340">
        <f>D131+D138</f>
        <v>1530</v>
      </c>
      <c r="E142" s="340">
        <f>E131+E138</f>
        <v>45.24</v>
      </c>
      <c r="F142" s="340">
        <f>F131+F138</f>
        <v>32.58</v>
      </c>
      <c r="G142" s="340">
        <f>G131+G138</f>
        <v>174.28</v>
      </c>
      <c r="H142" s="340">
        <f>H131+H138</f>
        <v>1260.05</v>
      </c>
      <c r="I142" s="339"/>
    </row>
    <row r="143" ht="17.25" customHeight="1" spans="1:9">
      <c r="A143" s="293"/>
      <c r="B143" s="328" t="s">
        <v>47</v>
      </c>
      <c r="C143" s="329"/>
      <c r="D143" s="329"/>
      <c r="E143" s="329"/>
      <c r="F143" s="329"/>
      <c r="G143" s="329"/>
      <c r="H143" s="329"/>
      <c r="I143" s="354"/>
    </row>
    <row r="144" ht="17.25" customHeight="1" spans="1:9">
      <c r="A144" s="293"/>
      <c r="B144" s="346" t="s">
        <v>2</v>
      </c>
      <c r="C144" s="331" t="s">
        <v>37</v>
      </c>
      <c r="D144" s="332">
        <v>200</v>
      </c>
      <c r="E144" s="332">
        <v>17.24</v>
      </c>
      <c r="F144" s="332">
        <v>26.76</v>
      </c>
      <c r="G144" s="332">
        <v>4.62</v>
      </c>
      <c r="H144" s="332">
        <v>326.16</v>
      </c>
      <c r="I144" s="332">
        <v>301</v>
      </c>
    </row>
    <row r="145" ht="17.25" customHeight="1" spans="1:9">
      <c r="A145" s="293"/>
      <c r="B145" s="347"/>
      <c r="C145" s="331" t="s">
        <v>51</v>
      </c>
      <c r="D145" s="332">
        <v>60</v>
      </c>
      <c r="E145" s="334">
        <v>4.56</v>
      </c>
      <c r="F145" s="334">
        <v>0.48</v>
      </c>
      <c r="G145" s="334">
        <v>29.52</v>
      </c>
      <c r="H145" s="334">
        <v>141</v>
      </c>
      <c r="I145" s="332">
        <v>108</v>
      </c>
    </row>
    <row r="146" ht="17.25" customHeight="1" spans="1:9">
      <c r="A146" s="293"/>
      <c r="B146" s="347"/>
      <c r="C146" s="348" t="s">
        <v>45</v>
      </c>
      <c r="D146" s="349">
        <v>200</v>
      </c>
      <c r="E146" s="348">
        <v>3.6</v>
      </c>
      <c r="F146" s="348">
        <v>3.3</v>
      </c>
      <c r="G146" s="348">
        <v>25</v>
      </c>
      <c r="H146" s="350">
        <v>144</v>
      </c>
      <c r="I146" s="332">
        <v>496</v>
      </c>
    </row>
    <row r="147" ht="17.25" hidden="1" customHeight="1" spans="1:9">
      <c r="A147" s="293"/>
      <c r="B147" s="351"/>
      <c r="C147" s="337" t="s">
        <v>282</v>
      </c>
      <c r="D147" s="335">
        <v>150</v>
      </c>
      <c r="E147" s="338">
        <v>1.5</v>
      </c>
      <c r="F147" s="338">
        <v>0.5</v>
      </c>
      <c r="G147" s="338">
        <v>21</v>
      </c>
      <c r="H147" s="338">
        <v>96</v>
      </c>
      <c r="I147" s="332">
        <v>112</v>
      </c>
    </row>
    <row r="148" ht="17.25" customHeight="1" spans="1:10">
      <c r="A148" s="293"/>
      <c r="B148" s="339" t="s">
        <v>119</v>
      </c>
      <c r="C148" s="339"/>
      <c r="D148" s="340">
        <f>D144+D145+D146</f>
        <v>460</v>
      </c>
      <c r="E148" s="340">
        <f t="shared" ref="E148:H148" si="23">E144+E145+E146</f>
        <v>25.4</v>
      </c>
      <c r="F148" s="340">
        <f t="shared" si="23"/>
        <v>30.54</v>
      </c>
      <c r="G148" s="340">
        <f t="shared" si="23"/>
        <v>59.14</v>
      </c>
      <c r="H148" s="340">
        <f t="shared" si="23"/>
        <v>611.16</v>
      </c>
      <c r="I148" s="332"/>
      <c r="J148" s="355">
        <f>H148/H158</f>
        <v>0.450877542438528</v>
      </c>
    </row>
    <row r="149" ht="17.25" customHeight="1" spans="1:9">
      <c r="A149" s="293"/>
      <c r="B149" s="341" t="s">
        <v>25</v>
      </c>
      <c r="C149" s="352" t="s">
        <v>428</v>
      </c>
      <c r="D149" s="332">
        <v>120</v>
      </c>
      <c r="E149" s="332">
        <v>0.84</v>
      </c>
      <c r="F149" s="332">
        <v>0.12</v>
      </c>
      <c r="G149" s="332">
        <v>2.28</v>
      </c>
      <c r="H149" s="343">
        <v>14.4</v>
      </c>
      <c r="I149" s="335">
        <v>71</v>
      </c>
    </row>
    <row r="150" ht="26.25" customHeight="1" spans="1:9">
      <c r="A150" s="293"/>
      <c r="B150" s="344"/>
      <c r="C150" s="337" t="s">
        <v>415</v>
      </c>
      <c r="D150" s="335">
        <v>250</v>
      </c>
      <c r="E150" s="335">
        <v>2.7</v>
      </c>
      <c r="F150" s="335">
        <v>2.85</v>
      </c>
      <c r="G150" s="335">
        <v>17.45</v>
      </c>
      <c r="H150" s="334">
        <v>118.25</v>
      </c>
      <c r="I150" s="335">
        <v>103</v>
      </c>
    </row>
    <row r="151" ht="17.25" customHeight="1" spans="1:9">
      <c r="A151" s="293"/>
      <c r="B151" s="344"/>
      <c r="C151" s="337" t="s">
        <v>422</v>
      </c>
      <c r="D151" s="332">
        <v>200</v>
      </c>
      <c r="E151" s="332">
        <v>19</v>
      </c>
      <c r="F151" s="332">
        <v>23.78</v>
      </c>
      <c r="G151" s="332">
        <v>31.56</v>
      </c>
      <c r="H151" s="343">
        <v>418.88</v>
      </c>
      <c r="I151" s="335">
        <v>131</v>
      </c>
    </row>
    <row r="152" ht="25.9" customHeight="1" spans="1:9">
      <c r="A152" s="293"/>
      <c r="B152" s="344"/>
      <c r="C152" s="353" t="s">
        <v>423</v>
      </c>
      <c r="D152" s="332">
        <v>200</v>
      </c>
      <c r="E152" s="332">
        <v>0.2</v>
      </c>
      <c r="F152" s="332">
        <v>0</v>
      </c>
      <c r="G152" s="332">
        <v>19.8</v>
      </c>
      <c r="H152" s="332">
        <v>77</v>
      </c>
      <c r="I152" s="332">
        <v>296</v>
      </c>
    </row>
    <row r="153" ht="17.25" customHeight="1" spans="1:9">
      <c r="A153" s="293"/>
      <c r="B153" s="344"/>
      <c r="C153" s="337" t="s">
        <v>123</v>
      </c>
      <c r="D153" s="335">
        <v>60</v>
      </c>
      <c r="E153" s="334">
        <v>4.2</v>
      </c>
      <c r="F153" s="334">
        <v>0.66</v>
      </c>
      <c r="G153" s="334">
        <v>24.18</v>
      </c>
      <c r="H153" s="334">
        <v>115.8</v>
      </c>
      <c r="I153" s="332">
        <v>516</v>
      </c>
    </row>
    <row r="154" ht="17.25" customHeight="1" spans="1:10">
      <c r="A154" s="293"/>
      <c r="B154" s="339" t="s">
        <v>125</v>
      </c>
      <c r="C154" s="339"/>
      <c r="D154" s="340">
        <f>D149+D150+D151+D152+D153</f>
        <v>830</v>
      </c>
      <c r="E154" s="340">
        <f t="shared" ref="E154:H154" si="24">E149+E150+E151+E152+E153</f>
        <v>26.94</v>
      </c>
      <c r="F154" s="340">
        <f t="shared" si="24"/>
        <v>27.41</v>
      </c>
      <c r="G154" s="340">
        <f t="shared" si="24"/>
        <v>95.27</v>
      </c>
      <c r="H154" s="340">
        <f t="shared" si="24"/>
        <v>744.33</v>
      </c>
      <c r="I154" s="332"/>
      <c r="J154" s="355">
        <f>H154/H158</f>
        <v>0.549122457561472</v>
      </c>
    </row>
    <row r="155" ht="19.15" customHeight="1" spans="1:9">
      <c r="A155" s="293"/>
      <c r="B155" s="341" t="s">
        <v>416</v>
      </c>
      <c r="C155" s="353" t="s">
        <v>424</v>
      </c>
      <c r="D155" s="332">
        <v>200</v>
      </c>
      <c r="E155" s="332">
        <v>3.16</v>
      </c>
      <c r="F155" s="332">
        <v>2.68</v>
      </c>
      <c r="G155" s="332">
        <v>15.94</v>
      </c>
      <c r="H155" s="332">
        <v>100.6</v>
      </c>
      <c r="I155" s="332">
        <v>379</v>
      </c>
    </row>
    <row r="156" ht="30.6" customHeight="1" spans="1:9">
      <c r="A156" s="293"/>
      <c r="B156" s="345"/>
      <c r="C156" s="338" t="s">
        <v>444</v>
      </c>
      <c r="D156" s="332">
        <v>70</v>
      </c>
      <c r="E156" s="332">
        <v>7.78</v>
      </c>
      <c r="F156" s="332">
        <v>8.3</v>
      </c>
      <c r="G156" s="332">
        <v>29.9</v>
      </c>
      <c r="H156" s="332">
        <v>225.87</v>
      </c>
      <c r="I156" s="332"/>
    </row>
    <row r="157" ht="19.15" customHeight="1" spans="1:10">
      <c r="A157" s="293"/>
      <c r="B157" s="339" t="s">
        <v>419</v>
      </c>
      <c r="C157" s="339"/>
      <c r="D157" s="339">
        <f>D155+D156</f>
        <v>270</v>
      </c>
      <c r="E157" s="339">
        <f t="shared" ref="E157:H157" si="25">E155+E156</f>
        <v>10.94</v>
      </c>
      <c r="F157" s="339">
        <f t="shared" si="25"/>
        <v>10.98</v>
      </c>
      <c r="G157" s="339">
        <f t="shared" si="25"/>
        <v>45.84</v>
      </c>
      <c r="H157" s="339">
        <f t="shared" si="25"/>
        <v>326.47</v>
      </c>
      <c r="I157" s="332"/>
      <c r="J157" s="355">
        <f>H157/H158</f>
        <v>0.240850172262429</v>
      </c>
    </row>
    <row r="158" ht="17.25" customHeight="1" spans="1:9">
      <c r="A158" s="293"/>
      <c r="B158" s="339" t="s">
        <v>126</v>
      </c>
      <c r="C158" s="339"/>
      <c r="D158" s="340">
        <f>D148+D154</f>
        <v>1290</v>
      </c>
      <c r="E158" s="340">
        <f>E148+E154</f>
        <v>52.34</v>
      </c>
      <c r="F158" s="340">
        <f>F148+F154</f>
        <v>57.95</v>
      </c>
      <c r="G158" s="340">
        <f>G148+G154</f>
        <v>154.41</v>
      </c>
      <c r="H158" s="340">
        <f>H148+H154</f>
        <v>1355.49</v>
      </c>
      <c r="I158" s="339"/>
    </row>
    <row r="159" ht="17.25" customHeight="1" spans="1:9">
      <c r="A159" s="293"/>
      <c r="B159" s="328" t="s">
        <v>56</v>
      </c>
      <c r="C159" s="329"/>
      <c r="D159" s="329"/>
      <c r="E159" s="329"/>
      <c r="F159" s="329"/>
      <c r="G159" s="329"/>
      <c r="H159" s="329"/>
      <c r="I159" s="354"/>
    </row>
    <row r="160" ht="17.25" customHeight="1" spans="1:9">
      <c r="A160" s="293"/>
      <c r="B160" s="341" t="s">
        <v>2</v>
      </c>
      <c r="C160" s="337" t="s">
        <v>426</v>
      </c>
      <c r="D160" s="335">
        <v>200</v>
      </c>
      <c r="E160" s="335">
        <v>5.7</v>
      </c>
      <c r="F160" s="335">
        <v>5.26</v>
      </c>
      <c r="G160" s="335">
        <v>18.98</v>
      </c>
      <c r="H160" s="335">
        <v>146</v>
      </c>
      <c r="I160" s="332">
        <v>165</v>
      </c>
    </row>
    <row r="161" ht="17.25" customHeight="1" spans="1:9">
      <c r="A161" s="293"/>
      <c r="B161" s="344"/>
      <c r="C161" s="331" t="s">
        <v>22</v>
      </c>
      <c r="D161" s="332">
        <v>50</v>
      </c>
      <c r="E161" s="332">
        <v>6.25</v>
      </c>
      <c r="F161" s="332">
        <v>3.75</v>
      </c>
      <c r="G161" s="332">
        <v>18.13</v>
      </c>
      <c r="H161" s="332">
        <v>133.75</v>
      </c>
      <c r="I161" s="332">
        <v>3</v>
      </c>
    </row>
    <row r="162" ht="17.25" customHeight="1" spans="1:9">
      <c r="A162" s="293"/>
      <c r="B162" s="344"/>
      <c r="C162" s="332" t="s">
        <v>427</v>
      </c>
      <c r="D162" s="335">
        <v>200</v>
      </c>
      <c r="E162" s="335">
        <v>0.1</v>
      </c>
      <c r="F162" s="335">
        <v>0.04</v>
      </c>
      <c r="G162" s="335">
        <v>9.9</v>
      </c>
      <c r="H162" s="334">
        <v>35</v>
      </c>
      <c r="I162" s="332">
        <v>268</v>
      </c>
    </row>
    <row r="163" ht="17.25" customHeight="1" spans="1:9">
      <c r="A163" s="293"/>
      <c r="B163" s="345"/>
      <c r="C163" s="337" t="s">
        <v>414</v>
      </c>
      <c r="D163" s="335">
        <v>130</v>
      </c>
      <c r="E163" s="338">
        <v>0.99</v>
      </c>
      <c r="F163" s="338">
        <v>0.22</v>
      </c>
      <c r="G163" s="338">
        <v>8.91</v>
      </c>
      <c r="H163" s="338">
        <v>47.3</v>
      </c>
      <c r="I163" s="332"/>
    </row>
    <row r="164" ht="17.25" customHeight="1" spans="1:11">
      <c r="A164" s="293"/>
      <c r="B164" s="339" t="s">
        <v>119</v>
      </c>
      <c r="C164" s="339"/>
      <c r="D164" s="340">
        <f>D160+D161+D162+D163</f>
        <v>580</v>
      </c>
      <c r="E164" s="340">
        <f t="shared" ref="E164:H164" si="26">E160+E161+E162+E163</f>
        <v>13.04</v>
      </c>
      <c r="F164" s="340">
        <f t="shared" si="26"/>
        <v>9.27</v>
      </c>
      <c r="G164" s="340">
        <f t="shared" si="26"/>
        <v>55.92</v>
      </c>
      <c r="H164" s="340">
        <f t="shared" si="26"/>
        <v>362.05</v>
      </c>
      <c r="I164" s="332"/>
      <c r="J164" s="356">
        <f>H164/H175</f>
        <v>0.264530741972016</v>
      </c>
      <c r="K164">
        <v>3</v>
      </c>
    </row>
    <row r="165" ht="17.25" customHeight="1" spans="1:9">
      <c r="A165" s="293"/>
      <c r="B165" s="341" t="s">
        <v>25</v>
      </c>
      <c r="C165" s="342" t="s">
        <v>421</v>
      </c>
      <c r="D165" s="335">
        <v>120</v>
      </c>
      <c r="E165" s="335">
        <v>1.32</v>
      </c>
      <c r="F165" s="335">
        <v>0.24</v>
      </c>
      <c r="G165" s="335">
        <v>4.56</v>
      </c>
      <c r="H165" s="334">
        <v>26.4</v>
      </c>
      <c r="I165" s="335">
        <v>71</v>
      </c>
    </row>
    <row r="166" ht="27" customHeight="1" spans="1:9">
      <c r="A166" s="293"/>
      <c r="B166" s="344"/>
      <c r="C166" s="353" t="s">
        <v>437</v>
      </c>
      <c r="D166" s="335">
        <v>250</v>
      </c>
      <c r="E166" s="343">
        <v>2.3</v>
      </c>
      <c r="F166" s="343">
        <v>4.25</v>
      </c>
      <c r="G166" s="343">
        <v>15.13</v>
      </c>
      <c r="H166" s="343">
        <v>108</v>
      </c>
      <c r="I166" s="335">
        <v>144</v>
      </c>
    </row>
    <row r="167" ht="17.25" customHeight="1" spans="1:9">
      <c r="A167" s="293"/>
      <c r="B167" s="344"/>
      <c r="C167" s="337" t="s">
        <v>49</v>
      </c>
      <c r="D167" s="335">
        <v>200</v>
      </c>
      <c r="E167" s="335">
        <v>11.4</v>
      </c>
      <c r="F167" s="335">
        <v>10.46</v>
      </c>
      <c r="G167" s="335">
        <v>49.44</v>
      </c>
      <c r="H167" s="335">
        <v>337.4</v>
      </c>
      <c r="I167" s="335">
        <v>237</v>
      </c>
    </row>
    <row r="168" ht="17.25" customHeight="1" spans="1:9">
      <c r="A168" s="293"/>
      <c r="B168" s="344"/>
      <c r="C168" s="337" t="s">
        <v>430</v>
      </c>
      <c r="D168" s="335">
        <v>100</v>
      </c>
      <c r="E168" s="335">
        <v>10.64</v>
      </c>
      <c r="F168" s="335">
        <v>28.19</v>
      </c>
      <c r="G168" s="335">
        <v>2.89</v>
      </c>
      <c r="H168" s="334">
        <v>309</v>
      </c>
      <c r="I168" s="335">
        <v>260</v>
      </c>
    </row>
    <row r="169" ht="17.25" customHeight="1" spans="1:9">
      <c r="A169" s="293"/>
      <c r="B169" s="344"/>
      <c r="C169" s="353" t="s">
        <v>431</v>
      </c>
      <c r="D169" s="332">
        <v>200</v>
      </c>
      <c r="E169" s="332">
        <v>0.5</v>
      </c>
      <c r="F169" s="332">
        <v>0</v>
      </c>
      <c r="G169" s="332">
        <v>27</v>
      </c>
      <c r="H169" s="332">
        <v>110</v>
      </c>
      <c r="I169" s="332">
        <v>508</v>
      </c>
    </row>
    <row r="170" ht="17.25" customHeight="1" spans="1:9">
      <c r="A170" s="293"/>
      <c r="B170" s="344"/>
      <c r="C170" s="337" t="s">
        <v>123</v>
      </c>
      <c r="D170" s="335">
        <v>60</v>
      </c>
      <c r="E170" s="334">
        <v>4.2</v>
      </c>
      <c r="F170" s="334">
        <v>0.66</v>
      </c>
      <c r="G170" s="334">
        <v>24.18</v>
      </c>
      <c r="H170" s="334">
        <v>115.8</v>
      </c>
      <c r="I170" s="332">
        <v>516</v>
      </c>
    </row>
    <row r="171" ht="17.25" customHeight="1" spans="1:10">
      <c r="A171" s="293"/>
      <c r="B171" s="339" t="s">
        <v>125</v>
      </c>
      <c r="C171" s="339"/>
      <c r="D171" s="340">
        <f>D165+D166+D167+D168+D169+D170</f>
        <v>930</v>
      </c>
      <c r="E171" s="340">
        <f t="shared" ref="E171:H171" si="27">E165+E166+E167+E168+E169+E170</f>
        <v>30.36</v>
      </c>
      <c r="F171" s="340">
        <f t="shared" si="27"/>
        <v>43.8</v>
      </c>
      <c r="G171" s="340">
        <f t="shared" si="27"/>
        <v>123.2</v>
      </c>
      <c r="H171" s="340">
        <f t="shared" si="27"/>
        <v>1006.6</v>
      </c>
      <c r="I171" s="332"/>
      <c r="J171" s="355">
        <f>H171/H175</f>
        <v>0.735469258027984</v>
      </c>
    </row>
    <row r="172" ht="17.25" customHeight="1" spans="1:9">
      <c r="A172" s="293"/>
      <c r="B172" s="341" t="s">
        <v>416</v>
      </c>
      <c r="C172" s="332" t="s">
        <v>417</v>
      </c>
      <c r="D172" s="332">
        <v>200</v>
      </c>
      <c r="E172" s="332">
        <v>5.7</v>
      </c>
      <c r="F172" s="332">
        <v>6.3</v>
      </c>
      <c r="G172" s="332">
        <v>7.8</v>
      </c>
      <c r="H172" s="332">
        <v>114</v>
      </c>
      <c r="I172" s="332">
        <v>280</v>
      </c>
    </row>
    <row r="173" ht="17.25" customHeight="1" spans="1:9">
      <c r="A173" s="293"/>
      <c r="B173" s="345"/>
      <c r="C173" s="332" t="s">
        <v>442</v>
      </c>
      <c r="D173" s="332">
        <v>100</v>
      </c>
      <c r="E173" s="332">
        <v>7</v>
      </c>
      <c r="F173" s="332">
        <v>5</v>
      </c>
      <c r="G173" s="332">
        <v>58</v>
      </c>
      <c r="H173" s="332">
        <v>300</v>
      </c>
      <c r="I173" s="332"/>
    </row>
    <row r="174" ht="17.25" customHeight="1" spans="1:10">
      <c r="A174" s="293"/>
      <c r="B174" s="339" t="s">
        <v>419</v>
      </c>
      <c r="C174" s="339"/>
      <c r="D174" s="339">
        <f>D172+D173</f>
        <v>300</v>
      </c>
      <c r="E174" s="339">
        <f t="shared" ref="E174:H174" si="28">E172+E173</f>
        <v>12.7</v>
      </c>
      <c r="F174" s="339">
        <f t="shared" si="28"/>
        <v>11.3</v>
      </c>
      <c r="G174" s="339">
        <f t="shared" si="28"/>
        <v>65.8</v>
      </c>
      <c r="H174" s="339">
        <f t="shared" si="28"/>
        <v>414</v>
      </c>
      <c r="I174" s="332"/>
      <c r="J174" s="355">
        <f>H174/H175</f>
        <v>0.302487852993826</v>
      </c>
    </row>
    <row r="175" ht="17.25" customHeight="1" spans="1:9">
      <c r="A175" s="293"/>
      <c r="B175" s="339" t="s">
        <v>126</v>
      </c>
      <c r="C175" s="339"/>
      <c r="D175" s="340">
        <f>D164+D171</f>
        <v>1510</v>
      </c>
      <c r="E175" s="340">
        <f>E164+E171</f>
        <v>43.4</v>
      </c>
      <c r="F175" s="340">
        <f>F164+F171</f>
        <v>53.07</v>
      </c>
      <c r="G175" s="340">
        <f>G164+G171</f>
        <v>179.12</v>
      </c>
      <c r="H175" s="340">
        <f>H164+H171</f>
        <v>1368.65</v>
      </c>
      <c r="I175" s="339"/>
    </row>
    <row r="176" ht="17.25" customHeight="1" spans="1:9">
      <c r="A176" s="293"/>
      <c r="B176" s="328" t="s">
        <v>62</v>
      </c>
      <c r="C176" s="329"/>
      <c r="D176" s="329"/>
      <c r="E176" s="329"/>
      <c r="F176" s="329"/>
      <c r="G176" s="329"/>
      <c r="H176" s="329"/>
      <c r="I176" s="354"/>
    </row>
    <row r="177" ht="17.25" customHeight="1" spans="1:9">
      <c r="A177" s="293"/>
      <c r="B177" s="341" t="s">
        <v>2</v>
      </c>
      <c r="C177" s="362" t="s">
        <v>141</v>
      </c>
      <c r="D177" s="363">
        <v>200</v>
      </c>
      <c r="E177" s="343">
        <v>5.62</v>
      </c>
      <c r="F177" s="343">
        <v>7.78</v>
      </c>
      <c r="G177" s="343">
        <v>39.02</v>
      </c>
      <c r="H177" s="343">
        <v>249.72</v>
      </c>
      <c r="I177" s="332">
        <v>181</v>
      </c>
    </row>
    <row r="178" ht="17.25" customHeight="1" spans="1:9">
      <c r="A178" s="293"/>
      <c r="B178" s="344"/>
      <c r="C178" s="331" t="s">
        <v>129</v>
      </c>
      <c r="D178" s="332">
        <v>50</v>
      </c>
      <c r="E178" s="332">
        <v>3</v>
      </c>
      <c r="F178" s="332">
        <v>10.75</v>
      </c>
      <c r="G178" s="332">
        <v>18.25</v>
      </c>
      <c r="H178" s="332">
        <v>182.5</v>
      </c>
      <c r="I178" s="332">
        <v>1</v>
      </c>
    </row>
    <row r="179" ht="17.25" customHeight="1" spans="1:9">
      <c r="A179" s="293"/>
      <c r="B179" s="344"/>
      <c r="C179" s="337" t="s">
        <v>23</v>
      </c>
      <c r="D179" s="332">
        <v>200</v>
      </c>
      <c r="E179" s="335">
        <v>0.1</v>
      </c>
      <c r="F179" s="335">
        <v>0</v>
      </c>
      <c r="G179" s="335">
        <v>15.2</v>
      </c>
      <c r="H179" s="335">
        <v>61</v>
      </c>
      <c r="I179" s="332">
        <v>494</v>
      </c>
    </row>
    <row r="180" ht="17.25" hidden="1" customHeight="1" spans="1:9">
      <c r="A180" s="293"/>
      <c r="B180" s="344"/>
      <c r="C180" s="337" t="s">
        <v>282</v>
      </c>
      <c r="D180" s="335">
        <v>150</v>
      </c>
      <c r="E180" s="338">
        <v>1.5</v>
      </c>
      <c r="F180" s="338">
        <v>0.5</v>
      </c>
      <c r="G180" s="338">
        <v>21</v>
      </c>
      <c r="H180" s="338">
        <v>96</v>
      </c>
      <c r="I180" s="332">
        <v>112</v>
      </c>
    </row>
    <row r="181" ht="17.25" customHeight="1" spans="1:12">
      <c r="A181" s="293"/>
      <c r="B181" s="339" t="s">
        <v>119</v>
      </c>
      <c r="C181" s="339"/>
      <c r="D181" s="340">
        <f>D177+D178+D179</f>
        <v>450</v>
      </c>
      <c r="E181" s="340">
        <f t="shared" ref="E181:H181" si="29">E177+E178+E179</f>
        <v>8.72</v>
      </c>
      <c r="F181" s="340">
        <f t="shared" si="29"/>
        <v>18.53</v>
      </c>
      <c r="G181" s="340">
        <f t="shared" si="29"/>
        <v>72.47</v>
      </c>
      <c r="H181" s="340">
        <f t="shared" si="29"/>
        <v>493.22</v>
      </c>
      <c r="I181" s="332"/>
      <c r="J181" s="355">
        <f>H181/H192</f>
        <v>0.366769038571652</v>
      </c>
      <c r="L181" s="53"/>
    </row>
    <row r="182" ht="17.25" customHeight="1" spans="1:9">
      <c r="A182" s="293"/>
      <c r="B182" s="341" t="s">
        <v>25</v>
      </c>
      <c r="C182" s="342" t="s">
        <v>120</v>
      </c>
      <c r="D182" s="332">
        <v>120</v>
      </c>
      <c r="E182" s="332">
        <v>1.08</v>
      </c>
      <c r="F182" s="332">
        <v>6.12</v>
      </c>
      <c r="G182" s="332">
        <v>4.32</v>
      </c>
      <c r="H182" s="343">
        <v>76.8</v>
      </c>
      <c r="I182" s="335">
        <v>31</v>
      </c>
    </row>
    <row r="183" ht="17.25" customHeight="1" spans="1:9">
      <c r="A183" s="293"/>
      <c r="B183" s="344"/>
      <c r="C183" s="337" t="s">
        <v>142</v>
      </c>
      <c r="D183" s="335">
        <v>250</v>
      </c>
      <c r="E183" s="335">
        <v>1.83</v>
      </c>
      <c r="F183" s="335">
        <v>5</v>
      </c>
      <c r="G183" s="335">
        <v>10.65</v>
      </c>
      <c r="H183" s="334">
        <v>95</v>
      </c>
      <c r="I183" s="335">
        <v>128</v>
      </c>
    </row>
    <row r="184" ht="17.25" customHeight="1" spans="1:9">
      <c r="A184" s="293"/>
      <c r="B184" s="344"/>
      <c r="C184" s="337" t="s">
        <v>136</v>
      </c>
      <c r="D184" s="335">
        <v>200</v>
      </c>
      <c r="E184" s="335">
        <v>7.54</v>
      </c>
      <c r="F184" s="335">
        <v>0.9</v>
      </c>
      <c r="G184" s="335">
        <v>38.72</v>
      </c>
      <c r="H184" s="334">
        <v>193.2</v>
      </c>
      <c r="I184" s="335">
        <v>291</v>
      </c>
    </row>
    <row r="185" ht="29.45" customHeight="1" spans="1:9">
      <c r="A185" s="293"/>
      <c r="B185" s="344"/>
      <c r="C185" s="337" t="s">
        <v>150</v>
      </c>
      <c r="D185" s="335">
        <v>100</v>
      </c>
      <c r="E185" s="364">
        <v>15.8</v>
      </c>
      <c r="F185" s="364">
        <v>16.42</v>
      </c>
      <c r="G185" s="334">
        <v>16.83</v>
      </c>
      <c r="H185" s="334">
        <v>278.75</v>
      </c>
      <c r="I185" s="335">
        <v>305</v>
      </c>
    </row>
    <row r="186" ht="17.25" customHeight="1" spans="1:9">
      <c r="A186" s="293"/>
      <c r="B186" s="344"/>
      <c r="C186" s="337" t="s">
        <v>54</v>
      </c>
      <c r="D186" s="332">
        <v>200</v>
      </c>
      <c r="E186" s="332">
        <v>1</v>
      </c>
      <c r="F186" s="332">
        <v>0.2</v>
      </c>
      <c r="G186" s="332">
        <v>0.2</v>
      </c>
      <c r="H186" s="343">
        <v>92</v>
      </c>
      <c r="I186" s="335">
        <v>518</v>
      </c>
    </row>
    <row r="187" ht="17.25" customHeight="1" spans="1:9">
      <c r="A187" s="293"/>
      <c r="B187" s="344"/>
      <c r="C187" s="337" t="s">
        <v>123</v>
      </c>
      <c r="D187" s="335">
        <v>60</v>
      </c>
      <c r="E187" s="334">
        <v>4.2</v>
      </c>
      <c r="F187" s="334">
        <v>0.66</v>
      </c>
      <c r="G187" s="334">
        <v>24.18</v>
      </c>
      <c r="H187" s="334">
        <v>115.8</v>
      </c>
      <c r="I187" s="332">
        <v>516</v>
      </c>
    </row>
    <row r="188" ht="17.25" customHeight="1" spans="1:10">
      <c r="A188" s="293"/>
      <c r="B188" s="339" t="s">
        <v>125</v>
      </c>
      <c r="C188" s="339"/>
      <c r="D188" s="340">
        <f>D182+D183+D184+D185+D186+D187</f>
        <v>930</v>
      </c>
      <c r="E188" s="340">
        <f t="shared" ref="E188:H188" si="30">E182+E183+E184+E185+E186+E187</f>
        <v>31.45</v>
      </c>
      <c r="F188" s="340">
        <f t="shared" si="30"/>
        <v>29.3</v>
      </c>
      <c r="G188" s="340">
        <f t="shared" si="30"/>
        <v>94.9</v>
      </c>
      <c r="H188" s="340">
        <f t="shared" si="30"/>
        <v>851.55</v>
      </c>
      <c r="I188" s="332"/>
      <c r="J188" s="355">
        <f>H188/H192</f>
        <v>0.633230961428348</v>
      </c>
    </row>
    <row r="189" customHeight="1" spans="1:9">
      <c r="A189" s="293"/>
      <c r="B189" s="341" t="s">
        <v>416</v>
      </c>
      <c r="C189" s="353" t="s">
        <v>424</v>
      </c>
      <c r="D189" s="332">
        <v>200</v>
      </c>
      <c r="E189" s="332">
        <v>3.16</v>
      </c>
      <c r="F189" s="332">
        <v>2.68</v>
      </c>
      <c r="G189" s="332">
        <v>15.94</v>
      </c>
      <c r="H189" s="332">
        <v>100.6</v>
      </c>
      <c r="I189" s="332">
        <v>379</v>
      </c>
    </row>
    <row r="190" ht="16.15" customHeight="1" spans="1:9">
      <c r="A190" s="293"/>
      <c r="B190" s="345"/>
      <c r="C190" s="332" t="s">
        <v>418</v>
      </c>
      <c r="D190" s="332">
        <v>65</v>
      </c>
      <c r="E190" s="332">
        <v>4.55</v>
      </c>
      <c r="F190" s="332">
        <v>13.65</v>
      </c>
      <c r="G190" s="332">
        <v>34.45</v>
      </c>
      <c r="H190" s="332">
        <v>279.5</v>
      </c>
      <c r="I190" s="332"/>
    </row>
    <row r="191" ht="17.25" customHeight="1" spans="1:10">
      <c r="A191" s="293"/>
      <c r="B191" s="339" t="s">
        <v>419</v>
      </c>
      <c r="C191" s="339"/>
      <c r="D191" s="339">
        <f>D189+D190</f>
        <v>265</v>
      </c>
      <c r="E191" s="339">
        <f t="shared" ref="E191:H191" si="31">E189+E190</f>
        <v>7.71</v>
      </c>
      <c r="F191" s="339">
        <f t="shared" si="31"/>
        <v>16.33</v>
      </c>
      <c r="G191" s="339">
        <f t="shared" si="31"/>
        <v>50.39</v>
      </c>
      <c r="H191" s="339">
        <f t="shared" si="31"/>
        <v>380.1</v>
      </c>
      <c r="I191" s="332"/>
      <c r="J191" s="355">
        <f>H191/H192</f>
        <v>0.282650564780594</v>
      </c>
    </row>
    <row r="192" ht="17.25" customHeight="1" spans="1:9">
      <c r="A192" s="293"/>
      <c r="B192" s="339" t="s">
        <v>126</v>
      </c>
      <c r="C192" s="339"/>
      <c r="D192" s="340">
        <f>D181+D188</f>
        <v>1380</v>
      </c>
      <c r="E192" s="340">
        <f>E181+E188</f>
        <v>40.17</v>
      </c>
      <c r="F192" s="340">
        <f>F181+F188</f>
        <v>47.83</v>
      </c>
      <c r="G192" s="340">
        <f>G181+G188</f>
        <v>167.37</v>
      </c>
      <c r="H192" s="340">
        <f>H181+H188</f>
        <v>1344.77</v>
      </c>
      <c r="I192" s="339"/>
    </row>
    <row r="193" spans="1:9">
      <c r="A193" s="293"/>
      <c r="B193" s="328" t="s">
        <v>450</v>
      </c>
      <c r="C193" s="329"/>
      <c r="D193" s="329"/>
      <c r="E193" s="329"/>
      <c r="F193" s="329"/>
      <c r="G193" s="329"/>
      <c r="H193" s="329"/>
      <c r="I193" s="354"/>
    </row>
    <row r="194" spans="1:9">
      <c r="A194" s="293"/>
      <c r="B194" s="328" t="s">
        <v>1</v>
      </c>
      <c r="C194" s="329"/>
      <c r="D194" s="329"/>
      <c r="E194" s="329"/>
      <c r="F194" s="329"/>
      <c r="G194" s="329"/>
      <c r="H194" s="329"/>
      <c r="I194" s="354"/>
    </row>
    <row r="195" ht="17.25" customHeight="1" spans="1:9">
      <c r="A195" s="293"/>
      <c r="B195" s="330" t="s">
        <v>2</v>
      </c>
      <c r="C195" s="331" t="s">
        <v>37</v>
      </c>
      <c r="D195" s="332">
        <v>200</v>
      </c>
      <c r="E195" s="332">
        <v>17.24</v>
      </c>
      <c r="F195" s="332">
        <v>26.76</v>
      </c>
      <c r="G195" s="332">
        <v>4.62</v>
      </c>
      <c r="H195" s="332">
        <v>326.16</v>
      </c>
      <c r="I195" s="332">
        <v>301</v>
      </c>
    </row>
    <row r="196" ht="17.25" customHeight="1" spans="1:9">
      <c r="A196" s="293"/>
      <c r="B196" s="333"/>
      <c r="C196" s="331" t="s">
        <v>51</v>
      </c>
      <c r="D196" s="332">
        <v>60</v>
      </c>
      <c r="E196" s="334">
        <v>4.56</v>
      </c>
      <c r="F196" s="334">
        <v>0.48</v>
      </c>
      <c r="G196" s="334">
        <v>29.52</v>
      </c>
      <c r="H196" s="334">
        <v>141</v>
      </c>
      <c r="I196" s="332">
        <v>108</v>
      </c>
    </row>
    <row r="197" ht="17.25" customHeight="1" spans="1:9">
      <c r="A197" s="293"/>
      <c r="B197" s="333"/>
      <c r="C197" s="331" t="s">
        <v>23</v>
      </c>
      <c r="D197" s="332">
        <v>200</v>
      </c>
      <c r="E197" s="335">
        <v>0.1</v>
      </c>
      <c r="F197" s="335">
        <v>0</v>
      </c>
      <c r="G197" s="335">
        <v>15.2</v>
      </c>
      <c r="H197" s="335">
        <v>61</v>
      </c>
      <c r="I197" s="332">
        <v>494</v>
      </c>
    </row>
    <row r="198" ht="17.25" customHeight="1" spans="1:9">
      <c r="A198" s="293"/>
      <c r="B198" s="336"/>
      <c r="C198" s="337" t="s">
        <v>414</v>
      </c>
      <c r="D198" s="335">
        <v>130</v>
      </c>
      <c r="E198" s="338">
        <v>0.99</v>
      </c>
      <c r="F198" s="338">
        <v>0.22</v>
      </c>
      <c r="G198" s="338">
        <v>8.91</v>
      </c>
      <c r="H198" s="338">
        <v>47.3</v>
      </c>
      <c r="I198" s="332"/>
    </row>
    <row r="199" ht="17.25" customHeight="1" spans="1:10">
      <c r="A199" s="293"/>
      <c r="B199" s="339" t="s">
        <v>119</v>
      </c>
      <c r="C199" s="339"/>
      <c r="D199" s="340">
        <f>D195+D196+D197+D198</f>
        <v>590</v>
      </c>
      <c r="E199" s="340">
        <f t="shared" ref="E199:H199" si="32">E195+E196+E197+E198</f>
        <v>22.89</v>
      </c>
      <c r="F199" s="340">
        <f t="shared" si="32"/>
        <v>27.46</v>
      </c>
      <c r="G199" s="340">
        <f t="shared" si="32"/>
        <v>58.25</v>
      </c>
      <c r="H199" s="340">
        <f t="shared" si="32"/>
        <v>575.46</v>
      </c>
      <c r="I199" s="339"/>
      <c r="J199" s="355">
        <f>H199/H210</f>
        <v>0.293832909530958</v>
      </c>
    </row>
    <row r="200" ht="17.25" customHeight="1" spans="1:9">
      <c r="A200" s="293"/>
      <c r="B200" s="341" t="s">
        <v>25</v>
      </c>
      <c r="C200" s="342" t="s">
        <v>120</v>
      </c>
      <c r="D200" s="332">
        <v>120</v>
      </c>
      <c r="E200" s="332">
        <v>1.08</v>
      </c>
      <c r="F200" s="332">
        <v>6.12</v>
      </c>
      <c r="G200" s="332">
        <v>4.32</v>
      </c>
      <c r="H200" s="343">
        <v>76.8</v>
      </c>
      <c r="I200" s="335">
        <v>31</v>
      </c>
    </row>
    <row r="201" ht="27.6" customHeight="1" spans="1:9">
      <c r="A201" s="293"/>
      <c r="B201" s="344"/>
      <c r="C201" s="337" t="s">
        <v>415</v>
      </c>
      <c r="D201" s="335">
        <v>250</v>
      </c>
      <c r="E201" s="335">
        <v>2.7</v>
      </c>
      <c r="F201" s="335">
        <v>2.85</v>
      </c>
      <c r="G201" s="335">
        <v>17.45</v>
      </c>
      <c r="H201" s="334">
        <v>118.25</v>
      </c>
      <c r="I201" s="335">
        <v>103</v>
      </c>
    </row>
    <row r="202" ht="17.25" customHeight="1" spans="1:9">
      <c r="A202" s="293"/>
      <c r="B202" s="344"/>
      <c r="C202" s="337" t="s">
        <v>49</v>
      </c>
      <c r="D202" s="335">
        <v>200</v>
      </c>
      <c r="E202" s="335">
        <v>11.4</v>
      </c>
      <c r="F202" s="335">
        <v>10.46</v>
      </c>
      <c r="G202" s="335">
        <v>49.44</v>
      </c>
      <c r="H202" s="335">
        <v>337.4</v>
      </c>
      <c r="I202" s="335">
        <v>237</v>
      </c>
    </row>
    <row r="203" ht="17.25" customHeight="1" spans="1:9">
      <c r="A203" s="293"/>
      <c r="B203" s="344"/>
      <c r="C203" s="337" t="s">
        <v>122</v>
      </c>
      <c r="D203" s="335">
        <v>100</v>
      </c>
      <c r="E203" s="335">
        <v>15.55</v>
      </c>
      <c r="F203" s="335">
        <v>11.55</v>
      </c>
      <c r="G203" s="335">
        <v>15.7</v>
      </c>
      <c r="H203" s="335">
        <v>228.75</v>
      </c>
      <c r="I203" s="335">
        <v>282</v>
      </c>
    </row>
    <row r="204" ht="17.25" customHeight="1" spans="1:9">
      <c r="A204" s="293"/>
      <c r="B204" s="344"/>
      <c r="C204" s="337" t="s">
        <v>54</v>
      </c>
      <c r="D204" s="332">
        <v>200</v>
      </c>
      <c r="E204" s="332">
        <v>1</v>
      </c>
      <c r="F204" s="332">
        <v>0.2</v>
      </c>
      <c r="G204" s="332">
        <v>0.2</v>
      </c>
      <c r="H204" s="343">
        <v>92</v>
      </c>
      <c r="I204" s="335">
        <v>518</v>
      </c>
    </row>
    <row r="205" ht="17.25" customHeight="1" spans="1:9">
      <c r="A205" s="293"/>
      <c r="B205" s="344"/>
      <c r="C205" s="337" t="s">
        <v>123</v>
      </c>
      <c r="D205" s="335">
        <v>60</v>
      </c>
      <c r="E205" s="334">
        <v>4.2</v>
      </c>
      <c r="F205" s="334">
        <v>0.66</v>
      </c>
      <c r="G205" s="334">
        <v>24.18</v>
      </c>
      <c r="H205" s="334">
        <v>115.8</v>
      </c>
      <c r="I205" s="332">
        <v>516</v>
      </c>
    </row>
    <row r="206" ht="17.25" customHeight="1" spans="1:10">
      <c r="A206" s="293"/>
      <c r="B206" s="339" t="s">
        <v>125</v>
      </c>
      <c r="C206" s="339"/>
      <c r="D206" s="340">
        <f>D200+D201+D202+D203+D204+D205</f>
        <v>930</v>
      </c>
      <c r="E206" s="340">
        <f t="shared" ref="E206:H206" si="33">E200+E201+E202+E203+E204+E205</f>
        <v>35.93</v>
      </c>
      <c r="F206" s="340">
        <f t="shared" si="33"/>
        <v>31.84</v>
      </c>
      <c r="G206" s="340">
        <f t="shared" si="33"/>
        <v>111.29</v>
      </c>
      <c r="H206" s="340">
        <f t="shared" si="33"/>
        <v>969</v>
      </c>
      <c r="I206" s="343"/>
      <c r="J206" s="355">
        <f>H206/H210</f>
        <v>0.494776508072669</v>
      </c>
    </row>
    <row r="207" ht="17.25" customHeight="1" spans="1:9">
      <c r="A207" s="293"/>
      <c r="B207" s="341" t="s">
        <v>416</v>
      </c>
      <c r="C207" s="332" t="s">
        <v>417</v>
      </c>
      <c r="D207" s="332">
        <v>200</v>
      </c>
      <c r="E207" s="332">
        <v>5.7</v>
      </c>
      <c r="F207" s="332">
        <v>6.3</v>
      </c>
      <c r="G207" s="332">
        <v>7.8</v>
      </c>
      <c r="H207" s="332">
        <v>114</v>
      </c>
      <c r="I207" s="332">
        <v>280</v>
      </c>
    </row>
    <row r="208" ht="17.25" customHeight="1" spans="1:9">
      <c r="A208" s="293"/>
      <c r="B208" s="345"/>
      <c r="C208" s="332" t="s">
        <v>442</v>
      </c>
      <c r="D208" s="332">
        <v>100</v>
      </c>
      <c r="E208" s="332">
        <v>7</v>
      </c>
      <c r="F208" s="332">
        <v>5</v>
      </c>
      <c r="G208" s="332">
        <v>58</v>
      </c>
      <c r="H208" s="332">
        <v>300</v>
      </c>
      <c r="I208" s="332"/>
    </row>
    <row r="209" ht="17.25" customHeight="1" spans="1:10">
      <c r="A209" s="293"/>
      <c r="B209" s="339" t="s">
        <v>419</v>
      </c>
      <c r="C209" s="339"/>
      <c r="D209" s="339">
        <f>D207+D208</f>
        <v>300</v>
      </c>
      <c r="E209" s="339">
        <f t="shared" ref="E209:H209" si="34">E207+E208</f>
        <v>12.7</v>
      </c>
      <c r="F209" s="339">
        <f t="shared" si="34"/>
        <v>11.3</v>
      </c>
      <c r="G209" s="339">
        <f t="shared" si="34"/>
        <v>65.8</v>
      </c>
      <c r="H209" s="339">
        <f t="shared" si="34"/>
        <v>414</v>
      </c>
      <c r="I209" s="332"/>
      <c r="J209" s="355">
        <f>H209/H210</f>
        <v>0.211390582396373</v>
      </c>
    </row>
    <row r="210" ht="17.25" customHeight="1" spans="1:9">
      <c r="A210" s="293"/>
      <c r="B210" s="339" t="s">
        <v>126</v>
      </c>
      <c r="C210" s="339"/>
      <c r="D210" s="340">
        <f>D199+D206+D209</f>
        <v>1820</v>
      </c>
      <c r="E210" s="340">
        <f t="shared" ref="E210:H210" si="35">E199+E206+E209</f>
        <v>71.52</v>
      </c>
      <c r="F210" s="340">
        <f t="shared" si="35"/>
        <v>70.6</v>
      </c>
      <c r="G210" s="340">
        <f t="shared" si="35"/>
        <v>235.34</v>
      </c>
      <c r="H210" s="340">
        <f t="shared" si="35"/>
        <v>1958.46</v>
      </c>
      <c r="I210" s="340"/>
    </row>
    <row r="211" ht="17.25" customHeight="1" spans="1:9">
      <c r="A211" s="293"/>
      <c r="B211" s="328" t="s">
        <v>36</v>
      </c>
      <c r="C211" s="329"/>
      <c r="D211" s="329"/>
      <c r="E211" s="329"/>
      <c r="F211" s="329"/>
      <c r="G211" s="329"/>
      <c r="H211" s="329"/>
      <c r="I211" s="354"/>
    </row>
    <row r="212" ht="17.25" customHeight="1" spans="1:9">
      <c r="A212" s="293"/>
      <c r="B212" s="346" t="s">
        <v>2</v>
      </c>
      <c r="C212" s="331" t="s">
        <v>145</v>
      </c>
      <c r="D212" s="332" t="s">
        <v>420</v>
      </c>
      <c r="E212" s="332">
        <v>32</v>
      </c>
      <c r="F212" s="332">
        <v>33.6</v>
      </c>
      <c r="G212" s="332">
        <v>31.86</v>
      </c>
      <c r="H212" s="332">
        <v>566.66</v>
      </c>
      <c r="I212" s="332">
        <v>313</v>
      </c>
    </row>
    <row r="213" ht="17.25" customHeight="1" spans="1:9">
      <c r="A213" s="293"/>
      <c r="B213" s="347"/>
      <c r="C213" s="331" t="s">
        <v>129</v>
      </c>
      <c r="D213" s="332">
        <v>50</v>
      </c>
      <c r="E213" s="332">
        <v>3</v>
      </c>
      <c r="F213" s="332">
        <v>10.75</v>
      </c>
      <c r="G213" s="332">
        <v>18.25</v>
      </c>
      <c r="H213" s="332">
        <v>182.5</v>
      </c>
      <c r="I213" s="332">
        <v>1</v>
      </c>
    </row>
    <row r="214" ht="17.25" customHeight="1" spans="1:9">
      <c r="A214" s="293"/>
      <c r="B214" s="347"/>
      <c r="C214" s="348" t="s">
        <v>45</v>
      </c>
      <c r="D214" s="349">
        <v>200</v>
      </c>
      <c r="E214" s="348">
        <v>3.6</v>
      </c>
      <c r="F214" s="348">
        <v>3.3</v>
      </c>
      <c r="G214" s="348">
        <v>25</v>
      </c>
      <c r="H214" s="350">
        <v>144</v>
      </c>
      <c r="I214" s="332">
        <v>496</v>
      </c>
    </row>
    <row r="215" ht="17.25" hidden="1" customHeight="1" spans="1:9">
      <c r="A215" s="293"/>
      <c r="B215" s="351"/>
      <c r="C215" s="337" t="s">
        <v>282</v>
      </c>
      <c r="D215" s="335">
        <v>143</v>
      </c>
      <c r="E215" s="338">
        <v>1.5</v>
      </c>
      <c r="F215" s="338">
        <v>0.5</v>
      </c>
      <c r="G215" s="338">
        <v>21</v>
      </c>
      <c r="H215" s="338">
        <v>96</v>
      </c>
      <c r="I215" s="332">
        <v>112</v>
      </c>
    </row>
    <row r="216" ht="17.25" customHeight="1" spans="1:10">
      <c r="A216" s="293"/>
      <c r="B216" s="339" t="s">
        <v>119</v>
      </c>
      <c r="C216" s="339"/>
      <c r="D216" s="340">
        <f>226+D213+D214</f>
        <v>476</v>
      </c>
      <c r="E216" s="339">
        <f>E212+E213+E214</f>
        <v>38.6</v>
      </c>
      <c r="F216" s="339">
        <f t="shared" ref="F216:H216" si="36">F212+F213+F214</f>
        <v>47.65</v>
      </c>
      <c r="G216" s="339">
        <f t="shared" si="36"/>
        <v>75.11</v>
      </c>
      <c r="H216" s="339">
        <f t="shared" si="36"/>
        <v>893.16</v>
      </c>
      <c r="I216" s="332"/>
      <c r="J216" s="355">
        <f>H216/H226</f>
        <v>0.447847408165107</v>
      </c>
    </row>
    <row r="217" ht="17.25" customHeight="1" spans="1:9">
      <c r="A217" s="293"/>
      <c r="B217" s="341" t="s">
        <v>25</v>
      </c>
      <c r="C217" s="352" t="s">
        <v>421</v>
      </c>
      <c r="D217" s="335">
        <v>120</v>
      </c>
      <c r="E217" s="335">
        <v>1.32</v>
      </c>
      <c r="F217" s="335">
        <v>0.24</v>
      </c>
      <c r="G217" s="335">
        <v>4.56</v>
      </c>
      <c r="H217" s="334">
        <v>26.4</v>
      </c>
      <c r="I217" s="335">
        <v>71</v>
      </c>
    </row>
    <row r="218" ht="17.25" customHeight="1" spans="1:9">
      <c r="A218" s="293"/>
      <c r="B218" s="344"/>
      <c r="C218" s="337" t="s">
        <v>131</v>
      </c>
      <c r="D218" s="335">
        <v>250</v>
      </c>
      <c r="E218" s="335">
        <v>1.75</v>
      </c>
      <c r="F218" s="335">
        <v>4.98</v>
      </c>
      <c r="G218" s="335">
        <v>7.78</v>
      </c>
      <c r="H218" s="335">
        <v>83</v>
      </c>
      <c r="I218" s="335">
        <v>142</v>
      </c>
    </row>
    <row r="219" ht="17.25" customHeight="1" spans="1:9">
      <c r="A219" s="293"/>
      <c r="B219" s="344"/>
      <c r="C219" s="337" t="s">
        <v>422</v>
      </c>
      <c r="D219" s="332">
        <v>200</v>
      </c>
      <c r="E219" s="332">
        <v>19</v>
      </c>
      <c r="F219" s="332">
        <v>23.78</v>
      </c>
      <c r="G219" s="332">
        <v>31.56</v>
      </c>
      <c r="H219" s="343">
        <v>418.88</v>
      </c>
      <c r="I219" s="335">
        <v>131</v>
      </c>
    </row>
    <row r="220" ht="25.15" customHeight="1" spans="1:9">
      <c r="A220" s="293"/>
      <c r="B220" s="344"/>
      <c r="C220" s="353" t="s">
        <v>423</v>
      </c>
      <c r="D220" s="332">
        <v>200</v>
      </c>
      <c r="E220" s="332">
        <v>0.2</v>
      </c>
      <c r="F220" s="332">
        <v>0</v>
      </c>
      <c r="G220" s="332">
        <v>19.8</v>
      </c>
      <c r="H220" s="332">
        <v>77</v>
      </c>
      <c r="I220" s="332">
        <v>296</v>
      </c>
    </row>
    <row r="221" ht="17.25" customHeight="1" spans="1:9">
      <c r="A221" s="293"/>
      <c r="B221" s="344"/>
      <c r="C221" s="337" t="s">
        <v>123</v>
      </c>
      <c r="D221" s="335">
        <v>60</v>
      </c>
      <c r="E221" s="334">
        <v>4.2</v>
      </c>
      <c r="F221" s="334">
        <v>0.66</v>
      </c>
      <c r="G221" s="334">
        <v>24.18</v>
      </c>
      <c r="H221" s="334">
        <v>115.8</v>
      </c>
      <c r="I221" s="332">
        <v>516</v>
      </c>
    </row>
    <row r="222" ht="17.25" customHeight="1" spans="1:11">
      <c r="A222" s="293"/>
      <c r="B222" s="339" t="s">
        <v>125</v>
      </c>
      <c r="C222" s="339"/>
      <c r="D222" s="340">
        <f>D217+D218+D219+D220+D221</f>
        <v>830</v>
      </c>
      <c r="E222" s="340">
        <f t="shared" ref="E222:H222" si="37">E217+E218+E219+E220+E221</f>
        <v>26.47</v>
      </c>
      <c r="F222" s="340">
        <f t="shared" si="37"/>
        <v>29.66</v>
      </c>
      <c r="G222" s="340">
        <f t="shared" si="37"/>
        <v>87.88</v>
      </c>
      <c r="H222" s="340">
        <f t="shared" si="37"/>
        <v>721.08</v>
      </c>
      <c r="I222" s="332">
        <v>516</v>
      </c>
      <c r="J222" s="356">
        <f>H222/H226</f>
        <v>0.361563223923704</v>
      </c>
      <c r="K222">
        <v>4</v>
      </c>
    </row>
    <row r="223" ht="17.25" customHeight="1" spans="1:9">
      <c r="A223" s="293"/>
      <c r="B223" s="341" t="s">
        <v>416</v>
      </c>
      <c r="C223" s="353" t="s">
        <v>424</v>
      </c>
      <c r="D223" s="332">
        <v>200</v>
      </c>
      <c r="E223" s="332">
        <v>3.16</v>
      </c>
      <c r="F223" s="332">
        <v>2.68</v>
      </c>
      <c r="G223" s="332">
        <v>15.94</v>
      </c>
      <c r="H223" s="332">
        <v>100.6</v>
      </c>
      <c r="I223" s="332">
        <v>379</v>
      </c>
    </row>
    <row r="224" ht="17.25" customHeight="1" spans="1:9">
      <c r="A224" s="293"/>
      <c r="B224" s="345"/>
      <c r="C224" s="332" t="s">
        <v>418</v>
      </c>
      <c r="D224" s="332">
        <v>65</v>
      </c>
      <c r="E224" s="332">
        <v>4.55</v>
      </c>
      <c r="F224" s="332">
        <v>13.65</v>
      </c>
      <c r="G224" s="332">
        <v>34.45</v>
      </c>
      <c r="H224" s="332">
        <v>279.5</v>
      </c>
      <c r="I224" s="332"/>
    </row>
    <row r="225" ht="17.25" customHeight="1" spans="1:11">
      <c r="A225" s="293"/>
      <c r="B225" s="339" t="s">
        <v>419</v>
      </c>
      <c r="C225" s="339"/>
      <c r="D225" s="339">
        <f>D223+D224</f>
        <v>265</v>
      </c>
      <c r="E225" s="339">
        <f t="shared" ref="E225:H225" si="38">E223+E224</f>
        <v>7.71</v>
      </c>
      <c r="F225" s="339">
        <f t="shared" si="38"/>
        <v>16.33</v>
      </c>
      <c r="G225" s="339">
        <f t="shared" si="38"/>
        <v>50.39</v>
      </c>
      <c r="H225" s="339">
        <f t="shared" si="38"/>
        <v>380.1</v>
      </c>
      <c r="I225" s="332"/>
      <c r="J225" s="356">
        <f>H225/H226</f>
        <v>0.190589367911189</v>
      </c>
      <c r="K225">
        <v>1</v>
      </c>
    </row>
    <row r="226" ht="17.25" customHeight="1" spans="1:9">
      <c r="A226" s="293"/>
      <c r="B226" s="339" t="s">
        <v>126</v>
      </c>
      <c r="C226" s="339"/>
      <c r="D226" s="340">
        <f>D216+D222+D225</f>
        <v>1571</v>
      </c>
      <c r="E226" s="340">
        <f t="shared" ref="E226:H226" si="39">E216+E222+E225</f>
        <v>72.78</v>
      </c>
      <c r="F226" s="340">
        <f t="shared" si="39"/>
        <v>93.64</v>
      </c>
      <c r="G226" s="340">
        <f t="shared" si="39"/>
        <v>213.38</v>
      </c>
      <c r="H226" s="340">
        <f t="shared" si="39"/>
        <v>1994.34</v>
      </c>
      <c r="I226" s="339"/>
    </row>
    <row r="227" ht="17.25" customHeight="1" spans="1:9">
      <c r="A227" s="293"/>
      <c r="B227" s="328" t="s">
        <v>47</v>
      </c>
      <c r="C227" s="329"/>
      <c r="D227" s="329"/>
      <c r="E227" s="329"/>
      <c r="F227" s="329"/>
      <c r="G227" s="329"/>
      <c r="H227" s="329"/>
      <c r="I227" s="354"/>
    </row>
    <row r="228" ht="28.15" customHeight="1" spans="1:9">
      <c r="A228" s="293"/>
      <c r="B228" s="341" t="s">
        <v>2</v>
      </c>
      <c r="C228" s="337" t="s">
        <v>426</v>
      </c>
      <c r="D228" s="335">
        <v>200</v>
      </c>
      <c r="E228" s="335">
        <v>5.7</v>
      </c>
      <c r="F228" s="335">
        <v>5.26</v>
      </c>
      <c r="G228" s="335">
        <v>18.98</v>
      </c>
      <c r="H228" s="335">
        <v>146</v>
      </c>
      <c r="I228" s="332">
        <v>165</v>
      </c>
    </row>
    <row r="229" ht="15.6" customHeight="1" spans="1:9">
      <c r="A229" s="293"/>
      <c r="B229" s="344"/>
      <c r="C229" s="331" t="s">
        <v>22</v>
      </c>
      <c r="D229" s="332">
        <v>50</v>
      </c>
      <c r="E229" s="332">
        <v>6.25</v>
      </c>
      <c r="F229" s="332">
        <v>3.75</v>
      </c>
      <c r="G229" s="332">
        <v>18.13</v>
      </c>
      <c r="H229" s="332">
        <v>133.75</v>
      </c>
      <c r="I229" s="332">
        <v>3</v>
      </c>
    </row>
    <row r="230" ht="15.75" customHeight="1" spans="1:9">
      <c r="A230" s="293"/>
      <c r="B230" s="344"/>
      <c r="C230" s="332" t="s">
        <v>427</v>
      </c>
      <c r="D230" s="335">
        <v>200</v>
      </c>
      <c r="E230" s="335">
        <v>0.1</v>
      </c>
      <c r="F230" s="335">
        <v>0.04</v>
      </c>
      <c r="G230" s="335">
        <v>9.9</v>
      </c>
      <c r="H230" s="334">
        <v>35</v>
      </c>
      <c r="I230" s="332">
        <v>268</v>
      </c>
    </row>
    <row r="231" ht="15.75" customHeight="1" spans="1:9">
      <c r="A231" s="293"/>
      <c r="B231" s="345"/>
      <c r="C231" s="337" t="s">
        <v>282</v>
      </c>
      <c r="D231" s="335">
        <v>130</v>
      </c>
      <c r="E231" s="338">
        <v>1.65</v>
      </c>
      <c r="F231" s="338">
        <v>0.55</v>
      </c>
      <c r="G231" s="338">
        <v>23.1</v>
      </c>
      <c r="H231" s="338">
        <v>105.6</v>
      </c>
      <c r="I231" s="332"/>
    </row>
    <row r="232" ht="17.25" customHeight="1" spans="1:10">
      <c r="A232" s="293"/>
      <c r="B232" s="339" t="s">
        <v>119</v>
      </c>
      <c r="C232" s="339"/>
      <c r="D232" s="340">
        <f>D228+D229+D230+D231</f>
        <v>580</v>
      </c>
      <c r="E232" s="340">
        <f t="shared" ref="E232:H232" si="40">E228+E229+E230+E231</f>
        <v>13.7</v>
      </c>
      <c r="F232" s="340">
        <f t="shared" si="40"/>
        <v>9.6</v>
      </c>
      <c r="G232" s="340">
        <f t="shared" si="40"/>
        <v>70.11</v>
      </c>
      <c r="H232" s="340">
        <f t="shared" si="40"/>
        <v>420.35</v>
      </c>
      <c r="I232" s="332"/>
      <c r="J232" s="355">
        <f>H232/H243</f>
        <v>0.329621642815134</v>
      </c>
    </row>
    <row r="233" ht="17.25" customHeight="1" spans="1:9">
      <c r="A233" s="293"/>
      <c r="B233" s="341" t="s">
        <v>25</v>
      </c>
      <c r="C233" s="342" t="s">
        <v>428</v>
      </c>
      <c r="D233" s="332">
        <v>120</v>
      </c>
      <c r="E233" s="332">
        <v>0.84</v>
      </c>
      <c r="F233" s="332">
        <v>0.12</v>
      </c>
      <c r="G233" s="332">
        <v>2.28</v>
      </c>
      <c r="H233" s="343">
        <v>14.4</v>
      </c>
      <c r="I233" s="335">
        <v>71</v>
      </c>
    </row>
    <row r="234" ht="28.15" customHeight="1" spans="1:9">
      <c r="A234" s="293"/>
      <c r="B234" s="344"/>
      <c r="C234" s="337" t="s">
        <v>429</v>
      </c>
      <c r="D234" s="335">
        <v>250</v>
      </c>
      <c r="E234" s="334">
        <v>2.68</v>
      </c>
      <c r="F234" s="334">
        <v>2.5</v>
      </c>
      <c r="G234" s="334">
        <v>19.33</v>
      </c>
      <c r="H234" s="334">
        <v>112.5</v>
      </c>
      <c r="I234" s="335">
        <v>61</v>
      </c>
    </row>
    <row r="235" ht="17.25" customHeight="1" spans="1:9">
      <c r="A235" s="293"/>
      <c r="B235" s="344"/>
      <c r="C235" s="337" t="s">
        <v>136</v>
      </c>
      <c r="D235" s="335">
        <v>200</v>
      </c>
      <c r="E235" s="335">
        <v>7.54</v>
      </c>
      <c r="F235" s="335">
        <v>0.9</v>
      </c>
      <c r="G235" s="335">
        <v>38.72</v>
      </c>
      <c r="H235" s="334">
        <v>193.2</v>
      </c>
      <c r="I235" s="335">
        <v>291</v>
      </c>
    </row>
    <row r="236" ht="17.25" customHeight="1" spans="1:9">
      <c r="A236" s="293"/>
      <c r="B236" s="344"/>
      <c r="C236" s="337" t="s">
        <v>430</v>
      </c>
      <c r="D236" s="335">
        <v>100</v>
      </c>
      <c r="E236" s="335">
        <v>10.64</v>
      </c>
      <c r="F236" s="335">
        <v>28.19</v>
      </c>
      <c r="G236" s="335">
        <v>2.89</v>
      </c>
      <c r="H236" s="334">
        <v>309</v>
      </c>
      <c r="I236" s="335">
        <v>260</v>
      </c>
    </row>
    <row r="237" ht="15.6" customHeight="1" spans="1:9">
      <c r="A237" s="293"/>
      <c r="B237" s="344"/>
      <c r="C237" s="353" t="s">
        <v>431</v>
      </c>
      <c r="D237" s="332">
        <v>200</v>
      </c>
      <c r="E237" s="332">
        <v>0.5</v>
      </c>
      <c r="F237" s="332">
        <v>0</v>
      </c>
      <c r="G237" s="332">
        <v>27</v>
      </c>
      <c r="H237" s="332">
        <v>110</v>
      </c>
      <c r="I237" s="332">
        <v>508</v>
      </c>
    </row>
    <row r="238" ht="17.25" customHeight="1" spans="1:9">
      <c r="A238" s="293"/>
      <c r="B238" s="344"/>
      <c r="C238" s="337" t="s">
        <v>123</v>
      </c>
      <c r="D238" s="335">
        <v>60</v>
      </c>
      <c r="E238" s="334">
        <v>4.2</v>
      </c>
      <c r="F238" s="334">
        <v>0.66</v>
      </c>
      <c r="G238" s="334">
        <v>24.18</v>
      </c>
      <c r="H238" s="334">
        <v>115.8</v>
      </c>
      <c r="I238" s="332">
        <v>516</v>
      </c>
    </row>
    <row r="239" ht="17.25" customHeight="1" spans="1:10">
      <c r="A239" s="293"/>
      <c r="B239" s="339" t="s">
        <v>125</v>
      </c>
      <c r="C239" s="339"/>
      <c r="D239" s="340">
        <f>D233+D234+D235+D236+D237+D238</f>
        <v>930</v>
      </c>
      <c r="E239" s="340">
        <f t="shared" ref="E239:H239" si="41">E233+E234+E235+E236+E237+E238</f>
        <v>26.4</v>
      </c>
      <c r="F239" s="340">
        <f t="shared" si="41"/>
        <v>32.37</v>
      </c>
      <c r="G239" s="340">
        <f t="shared" si="41"/>
        <v>114.4</v>
      </c>
      <c r="H239" s="340">
        <f t="shared" si="41"/>
        <v>854.9</v>
      </c>
      <c r="I239" s="332"/>
      <c r="J239" s="355">
        <f>H239/H243</f>
        <v>0.670378357184866</v>
      </c>
    </row>
    <row r="240" ht="17.45" customHeight="1" spans="1:9">
      <c r="A240" s="293"/>
      <c r="B240" s="341" t="s">
        <v>416</v>
      </c>
      <c r="C240" s="332" t="s">
        <v>417</v>
      </c>
      <c r="D240" s="332">
        <v>200</v>
      </c>
      <c r="E240" s="332">
        <v>5.7</v>
      </c>
      <c r="F240" s="332">
        <v>6.3</v>
      </c>
      <c r="G240" s="332">
        <v>7.8</v>
      </c>
      <c r="H240" s="332">
        <v>114</v>
      </c>
      <c r="I240" s="332">
        <v>280</v>
      </c>
    </row>
    <row r="241" ht="17.45" customHeight="1" spans="1:9">
      <c r="A241" s="293"/>
      <c r="B241" s="345"/>
      <c r="C241" s="332" t="s">
        <v>443</v>
      </c>
      <c r="D241" s="332">
        <v>70</v>
      </c>
      <c r="E241" s="332">
        <v>5.6</v>
      </c>
      <c r="F241" s="332">
        <v>7.28</v>
      </c>
      <c r="G241" s="332">
        <v>46.2</v>
      </c>
      <c r="H241" s="332">
        <v>273.7</v>
      </c>
      <c r="I241" s="332"/>
    </row>
    <row r="242" ht="17.45" customHeight="1" spans="1:10">
      <c r="A242" s="293"/>
      <c r="B242" s="339" t="s">
        <v>419</v>
      </c>
      <c r="C242" s="339"/>
      <c r="D242" s="339">
        <f>D240+D241</f>
        <v>270</v>
      </c>
      <c r="E242" s="339">
        <f t="shared" ref="E242:H242" si="42">E240+E241</f>
        <v>11.3</v>
      </c>
      <c r="F242" s="339">
        <f t="shared" si="42"/>
        <v>13.58</v>
      </c>
      <c r="G242" s="339">
        <f t="shared" si="42"/>
        <v>54</v>
      </c>
      <c r="H242" s="339">
        <f t="shared" si="42"/>
        <v>387.7</v>
      </c>
      <c r="I242" s="332"/>
      <c r="J242" s="355">
        <f>H242/H243</f>
        <v>0.304018819839247</v>
      </c>
    </row>
    <row r="243" ht="17.25" customHeight="1" spans="1:9">
      <c r="A243" s="293"/>
      <c r="B243" s="339" t="s">
        <v>126</v>
      </c>
      <c r="C243" s="339"/>
      <c r="D243" s="340">
        <f>D232+D239</f>
        <v>1510</v>
      </c>
      <c r="E243" s="340">
        <f>E232+E239</f>
        <v>40.1</v>
      </c>
      <c r="F243" s="340">
        <f>F232+F239</f>
        <v>41.97</v>
      </c>
      <c r="G243" s="340">
        <f>G232+G239</f>
        <v>184.51</v>
      </c>
      <c r="H243" s="340">
        <f>H232+H239</f>
        <v>1275.25</v>
      </c>
      <c r="I243" s="339"/>
    </row>
    <row r="244" ht="17.25" customHeight="1" spans="1:9">
      <c r="A244" s="293"/>
      <c r="B244" s="328" t="s">
        <v>56</v>
      </c>
      <c r="C244" s="329"/>
      <c r="D244" s="329"/>
      <c r="E244" s="329"/>
      <c r="F244" s="329"/>
      <c r="G244" s="329"/>
      <c r="H244" s="329"/>
      <c r="I244" s="354"/>
    </row>
    <row r="245" ht="17.25" customHeight="1" spans="1:9">
      <c r="A245" s="293"/>
      <c r="B245" s="357" t="s">
        <v>2</v>
      </c>
      <c r="C245" s="352" t="s">
        <v>139</v>
      </c>
      <c r="D245" s="335">
        <v>200</v>
      </c>
      <c r="E245" s="343">
        <v>6.2</v>
      </c>
      <c r="F245" s="343">
        <v>7.46</v>
      </c>
      <c r="G245" s="343">
        <v>30.86</v>
      </c>
      <c r="H245" s="343">
        <v>215.4</v>
      </c>
      <c r="I245" s="332">
        <v>262</v>
      </c>
    </row>
    <row r="246" ht="17.25" customHeight="1" spans="1:9">
      <c r="A246" s="293"/>
      <c r="B246" s="358"/>
      <c r="C246" s="331" t="s">
        <v>129</v>
      </c>
      <c r="D246" s="332">
        <v>50</v>
      </c>
      <c r="E246" s="332">
        <v>3</v>
      </c>
      <c r="F246" s="332">
        <v>10.75</v>
      </c>
      <c r="G246" s="332">
        <v>18.25</v>
      </c>
      <c r="H246" s="332">
        <v>182.5</v>
      </c>
      <c r="I246" s="332">
        <v>1</v>
      </c>
    </row>
    <row r="247" ht="17.25" customHeight="1" spans="1:9">
      <c r="A247" s="293"/>
      <c r="B247" s="358"/>
      <c r="C247" s="331" t="s">
        <v>23</v>
      </c>
      <c r="D247" s="332">
        <v>200</v>
      </c>
      <c r="E247" s="335">
        <v>0.1</v>
      </c>
      <c r="F247" s="335">
        <v>0</v>
      </c>
      <c r="G247" s="335">
        <v>15.2</v>
      </c>
      <c r="H247" s="335">
        <v>61</v>
      </c>
      <c r="I247" s="332">
        <v>494</v>
      </c>
    </row>
    <row r="248" ht="17.25" hidden="1" customHeight="1" spans="1:9">
      <c r="A248" s="293"/>
      <c r="B248" s="359"/>
      <c r="C248" s="337" t="s">
        <v>282</v>
      </c>
      <c r="D248" s="335">
        <v>150</v>
      </c>
      <c r="E248" s="338">
        <v>1.5</v>
      </c>
      <c r="F248" s="338">
        <v>0.5</v>
      </c>
      <c r="G248" s="338">
        <v>21</v>
      </c>
      <c r="H248" s="338">
        <v>96</v>
      </c>
      <c r="I248" s="332">
        <v>112</v>
      </c>
    </row>
    <row r="249" ht="17.25" customHeight="1" spans="1:10">
      <c r="A249" s="293"/>
      <c r="B249" s="339" t="s">
        <v>119</v>
      </c>
      <c r="C249" s="339"/>
      <c r="D249" s="340">
        <f>D245+D246+D247</f>
        <v>450</v>
      </c>
      <c r="E249" s="340">
        <f t="shared" ref="E249:H249" si="43">E245+E246+E247</f>
        <v>9.3</v>
      </c>
      <c r="F249" s="340">
        <f t="shared" si="43"/>
        <v>18.21</v>
      </c>
      <c r="G249" s="340">
        <f t="shared" si="43"/>
        <v>64.31</v>
      </c>
      <c r="H249" s="340">
        <f t="shared" si="43"/>
        <v>458.9</v>
      </c>
      <c r="I249" s="332"/>
      <c r="J249" s="355">
        <f>H249/H260</f>
        <v>0.361125319693095</v>
      </c>
    </row>
    <row r="250" ht="17.25" customHeight="1" spans="1:9">
      <c r="A250" s="293"/>
      <c r="B250" s="360" t="s">
        <v>25</v>
      </c>
      <c r="C250" s="342" t="s">
        <v>120</v>
      </c>
      <c r="D250" s="332">
        <v>120</v>
      </c>
      <c r="E250" s="332">
        <v>1.08</v>
      </c>
      <c r="F250" s="332">
        <v>6.12</v>
      </c>
      <c r="G250" s="332">
        <v>4.32</v>
      </c>
      <c r="H250" s="343">
        <v>76.8</v>
      </c>
      <c r="I250" s="335">
        <v>31</v>
      </c>
    </row>
    <row r="251" ht="25.5" customHeight="1" spans="1:9">
      <c r="A251" s="293"/>
      <c r="B251" s="361"/>
      <c r="C251" s="337" t="s">
        <v>415</v>
      </c>
      <c r="D251" s="335">
        <v>250</v>
      </c>
      <c r="E251" s="335">
        <v>2.7</v>
      </c>
      <c r="F251" s="335">
        <v>2.85</v>
      </c>
      <c r="G251" s="335">
        <v>17.45</v>
      </c>
      <c r="H251" s="334">
        <v>118.25</v>
      </c>
      <c r="I251" s="335">
        <v>103</v>
      </c>
    </row>
    <row r="252" ht="17.25" customHeight="1" spans="1:9">
      <c r="A252" s="293"/>
      <c r="B252" s="361"/>
      <c r="C252" s="337" t="s">
        <v>28</v>
      </c>
      <c r="D252" s="335">
        <v>200</v>
      </c>
      <c r="E252" s="335">
        <v>4.2</v>
      </c>
      <c r="F252" s="335">
        <v>8.8</v>
      </c>
      <c r="G252" s="335">
        <v>21.8</v>
      </c>
      <c r="H252" s="335">
        <v>184</v>
      </c>
      <c r="I252" s="335">
        <v>429</v>
      </c>
    </row>
    <row r="253" ht="22.15" customHeight="1" spans="1:9">
      <c r="A253" s="293"/>
      <c r="B253" s="361"/>
      <c r="C253" s="337" t="s">
        <v>432</v>
      </c>
      <c r="D253" s="335">
        <v>200</v>
      </c>
      <c r="E253" s="335">
        <v>28.7</v>
      </c>
      <c r="F253" s="335">
        <v>7.9</v>
      </c>
      <c r="G253" s="335">
        <v>9.5</v>
      </c>
      <c r="H253" s="335">
        <v>225</v>
      </c>
      <c r="I253" s="335">
        <v>78</v>
      </c>
    </row>
    <row r="254" ht="17.25" customHeight="1" spans="1:9">
      <c r="A254" s="293"/>
      <c r="B254" s="361"/>
      <c r="C254" s="337" t="s">
        <v>54</v>
      </c>
      <c r="D254" s="332">
        <v>200</v>
      </c>
      <c r="E254" s="332">
        <v>1</v>
      </c>
      <c r="F254" s="332">
        <v>0.2</v>
      </c>
      <c r="G254" s="332">
        <v>0.2</v>
      </c>
      <c r="H254" s="343">
        <v>92</v>
      </c>
      <c r="I254" s="335">
        <v>518</v>
      </c>
    </row>
    <row r="255" ht="17.25" customHeight="1" spans="1:9">
      <c r="A255" s="293"/>
      <c r="B255" s="361"/>
      <c r="C255" s="337" t="s">
        <v>123</v>
      </c>
      <c r="D255" s="335">
        <v>60</v>
      </c>
      <c r="E255" s="334">
        <v>4.2</v>
      </c>
      <c r="F255" s="334">
        <v>0.66</v>
      </c>
      <c r="G255" s="334">
        <v>24.18</v>
      </c>
      <c r="H255" s="334">
        <v>115.8</v>
      </c>
      <c r="I255" s="332">
        <v>516</v>
      </c>
    </row>
    <row r="256" ht="15.6" customHeight="1" spans="1:10">
      <c r="A256" s="293"/>
      <c r="B256" s="339" t="s">
        <v>125</v>
      </c>
      <c r="C256" s="339"/>
      <c r="D256" s="340">
        <f>D250+D251+D252+D253+D254+D255</f>
        <v>1030</v>
      </c>
      <c r="E256" s="340">
        <f t="shared" ref="E256:H256" si="44">E250+E251+E252+E253+E254+E255</f>
        <v>41.88</v>
      </c>
      <c r="F256" s="340">
        <f t="shared" si="44"/>
        <v>26.53</v>
      </c>
      <c r="G256" s="340">
        <f t="shared" si="44"/>
        <v>77.45</v>
      </c>
      <c r="H256" s="340">
        <f t="shared" si="44"/>
        <v>811.85</v>
      </c>
      <c r="I256" s="332"/>
      <c r="J256" s="355">
        <f>H256/H260</f>
        <v>0.638874680306905</v>
      </c>
    </row>
    <row r="257" ht="17.25" customHeight="1" spans="1:9">
      <c r="A257" s="293"/>
      <c r="B257" s="341" t="s">
        <v>416</v>
      </c>
      <c r="C257" s="353" t="s">
        <v>424</v>
      </c>
      <c r="D257" s="332">
        <v>200</v>
      </c>
      <c r="E257" s="332">
        <v>3.16</v>
      </c>
      <c r="F257" s="332">
        <v>2.68</v>
      </c>
      <c r="G257" s="332">
        <v>15.94</v>
      </c>
      <c r="H257" s="332">
        <v>100.6</v>
      </c>
      <c r="I257" s="332">
        <v>379</v>
      </c>
    </row>
    <row r="258" ht="27" customHeight="1" spans="1:9">
      <c r="A258" s="293"/>
      <c r="B258" s="345"/>
      <c r="C258" s="338" t="s">
        <v>444</v>
      </c>
      <c r="D258" s="332">
        <v>70</v>
      </c>
      <c r="E258" s="332">
        <v>7.78</v>
      </c>
      <c r="F258" s="332">
        <v>8.3</v>
      </c>
      <c r="G258" s="332">
        <v>29.9</v>
      </c>
      <c r="H258" s="332">
        <v>225.87</v>
      </c>
      <c r="I258" s="332"/>
    </row>
    <row r="259" ht="17.25" customHeight="1" spans="1:10">
      <c r="A259" s="293"/>
      <c r="B259" s="339" t="s">
        <v>419</v>
      </c>
      <c r="C259" s="339"/>
      <c r="D259" s="339">
        <f>D257+D258</f>
        <v>270</v>
      </c>
      <c r="E259" s="339">
        <f t="shared" ref="E259:H259" si="45">E257+E258</f>
        <v>10.94</v>
      </c>
      <c r="F259" s="339">
        <f t="shared" si="45"/>
        <v>10.98</v>
      </c>
      <c r="G259" s="339">
        <f t="shared" si="45"/>
        <v>45.84</v>
      </c>
      <c r="H259" s="339">
        <f t="shared" si="45"/>
        <v>326.47</v>
      </c>
      <c r="I259" s="332"/>
      <c r="J259" s="355">
        <f>H259/H260</f>
        <v>0.256911272870352</v>
      </c>
    </row>
    <row r="260" ht="17.25" customHeight="1" spans="1:9">
      <c r="A260" s="293"/>
      <c r="B260" s="339" t="s">
        <v>126</v>
      </c>
      <c r="C260" s="339"/>
      <c r="D260" s="340">
        <f>D249+D256</f>
        <v>1480</v>
      </c>
      <c r="E260" s="340">
        <f>E249+E256</f>
        <v>51.18</v>
      </c>
      <c r="F260" s="340">
        <f>F249+F256</f>
        <v>44.74</v>
      </c>
      <c r="G260" s="340">
        <f>G249+G256</f>
        <v>141.76</v>
      </c>
      <c r="H260" s="340">
        <f>H249+H256</f>
        <v>1270.75</v>
      </c>
      <c r="I260" s="339"/>
    </row>
    <row r="262" ht="17.25" customHeight="1" spans="1:9">
      <c r="A262" s="293"/>
      <c r="B262" s="365" t="s">
        <v>88</v>
      </c>
      <c r="C262" s="366"/>
      <c r="D262" s="367"/>
      <c r="E262" s="368">
        <f>(E40+E56+E73+E90+E107+E125+E142+E158+E175+E192+E210+E226+E243+E260)/14</f>
        <v>52.8071428571428</v>
      </c>
      <c r="F262" s="368">
        <f t="shared" ref="F262:H262" si="46">(F40+F56+F73+F90+F107+F125+F142+F158+F175+F192+F210+F226+F243+F260)/14</f>
        <v>55.5314285714286</v>
      </c>
      <c r="G262" s="368">
        <f t="shared" si="46"/>
        <v>183.251428571429</v>
      </c>
      <c r="H262" s="368">
        <f t="shared" si="46"/>
        <v>1482.31357142857</v>
      </c>
      <c r="I262" s="295"/>
    </row>
    <row r="263" ht="17.25" customHeight="1" spans="1:9">
      <c r="A263" s="293"/>
      <c r="B263" s="365" t="s">
        <v>89</v>
      </c>
      <c r="C263" s="366"/>
      <c r="D263" s="367"/>
      <c r="E263" s="368">
        <v>46.2</v>
      </c>
      <c r="F263" s="368">
        <v>47.4</v>
      </c>
      <c r="G263" s="368">
        <v>201</v>
      </c>
      <c r="H263" s="368">
        <v>1410</v>
      </c>
      <c r="I263" s="295"/>
    </row>
    <row r="264" ht="17.25" customHeight="1" spans="1:9">
      <c r="A264" s="293"/>
      <c r="B264" s="365" t="s">
        <v>90</v>
      </c>
      <c r="C264" s="366"/>
      <c r="D264" s="367"/>
      <c r="E264" s="369">
        <f>E262/E263*100</f>
        <v>114.301175015461</v>
      </c>
      <c r="F264" s="369">
        <f t="shared" ref="F264:H264" si="47">F262/F263*100</f>
        <v>117.154912597951</v>
      </c>
      <c r="G264" s="369">
        <f t="shared" si="47"/>
        <v>91.1698649609097</v>
      </c>
      <c r="H264" s="369">
        <f t="shared" si="47"/>
        <v>105.128622087133</v>
      </c>
      <c r="I264" s="295"/>
    </row>
  </sheetData>
  <mergeCells count="129">
    <mergeCell ref="B13:I13"/>
    <mergeCell ref="B14:I14"/>
    <mergeCell ref="B15:I15"/>
    <mergeCell ref="B16:I16"/>
    <mergeCell ref="B17:I17"/>
    <mergeCell ref="E21:G21"/>
    <mergeCell ref="B23:I23"/>
    <mergeCell ref="B24:I24"/>
    <mergeCell ref="B29:C29"/>
    <mergeCell ref="B36:C36"/>
    <mergeCell ref="B39:C39"/>
    <mergeCell ref="B40:C40"/>
    <mergeCell ref="B41:I41"/>
    <mergeCell ref="B46:C46"/>
    <mergeCell ref="B52:C52"/>
    <mergeCell ref="B55:C55"/>
    <mergeCell ref="B56:C56"/>
    <mergeCell ref="B57:I57"/>
    <mergeCell ref="B62:C62"/>
    <mergeCell ref="B69:C69"/>
    <mergeCell ref="B72:C72"/>
    <mergeCell ref="B73:C73"/>
    <mergeCell ref="B74:I74"/>
    <mergeCell ref="B79:C79"/>
    <mergeCell ref="B86:C86"/>
    <mergeCell ref="B89:C89"/>
    <mergeCell ref="B90:C90"/>
    <mergeCell ref="B91:I91"/>
    <mergeCell ref="B96:C96"/>
    <mergeCell ref="B103:C103"/>
    <mergeCell ref="B106:C106"/>
    <mergeCell ref="B107:C107"/>
    <mergeCell ref="B108:I108"/>
    <mergeCell ref="B109:I109"/>
    <mergeCell ref="B114:C114"/>
    <mergeCell ref="B121:C121"/>
    <mergeCell ref="B124:C124"/>
    <mergeCell ref="B125:C125"/>
    <mergeCell ref="B126:I126"/>
    <mergeCell ref="B131:C131"/>
    <mergeCell ref="B138:C138"/>
    <mergeCell ref="B141:C141"/>
    <mergeCell ref="B142:C142"/>
    <mergeCell ref="B143:I143"/>
    <mergeCell ref="B148:C148"/>
    <mergeCell ref="B154:C154"/>
    <mergeCell ref="B157:C157"/>
    <mergeCell ref="B158:C158"/>
    <mergeCell ref="B159:I159"/>
    <mergeCell ref="B164:C164"/>
    <mergeCell ref="B171:C171"/>
    <mergeCell ref="B174:C174"/>
    <mergeCell ref="B175:C175"/>
    <mergeCell ref="B176:I176"/>
    <mergeCell ref="B181:C181"/>
    <mergeCell ref="B188:C188"/>
    <mergeCell ref="B191:C191"/>
    <mergeCell ref="B192:C192"/>
    <mergeCell ref="B193:I193"/>
    <mergeCell ref="B194:I194"/>
    <mergeCell ref="B199:C199"/>
    <mergeCell ref="B206:C206"/>
    <mergeCell ref="B209:C209"/>
    <mergeCell ref="B210:C210"/>
    <mergeCell ref="B211:I211"/>
    <mergeCell ref="B216:C216"/>
    <mergeCell ref="B222:C222"/>
    <mergeCell ref="B225:C225"/>
    <mergeCell ref="B226:C226"/>
    <mergeCell ref="B227:I227"/>
    <mergeCell ref="B232:C232"/>
    <mergeCell ref="B239:C239"/>
    <mergeCell ref="B242:C242"/>
    <mergeCell ref="B243:C243"/>
    <mergeCell ref="B244:I244"/>
    <mergeCell ref="B249:C249"/>
    <mergeCell ref="B256:C256"/>
    <mergeCell ref="B259:C259"/>
    <mergeCell ref="B260:C260"/>
    <mergeCell ref="B262:D262"/>
    <mergeCell ref="B263:D263"/>
    <mergeCell ref="B264:D264"/>
    <mergeCell ref="B21:B22"/>
    <mergeCell ref="B25:B28"/>
    <mergeCell ref="B30:B35"/>
    <mergeCell ref="B37:B38"/>
    <mergeCell ref="B42:B45"/>
    <mergeCell ref="B47:B51"/>
    <mergeCell ref="B53:B54"/>
    <mergeCell ref="B58:B61"/>
    <mergeCell ref="B63:B68"/>
    <mergeCell ref="B70:B71"/>
    <mergeCell ref="B75:B78"/>
    <mergeCell ref="B80:B85"/>
    <mergeCell ref="B87:B88"/>
    <mergeCell ref="B92:B94"/>
    <mergeCell ref="B97:B102"/>
    <mergeCell ref="B104:B105"/>
    <mergeCell ref="B110:B113"/>
    <mergeCell ref="B115:B120"/>
    <mergeCell ref="B122:B123"/>
    <mergeCell ref="B127:B129"/>
    <mergeCell ref="B132:B137"/>
    <mergeCell ref="B139:B140"/>
    <mergeCell ref="B144:B147"/>
    <mergeCell ref="B149:B153"/>
    <mergeCell ref="B155:B156"/>
    <mergeCell ref="B160:B163"/>
    <mergeCell ref="B165:B170"/>
    <mergeCell ref="B172:B173"/>
    <mergeCell ref="B177:B179"/>
    <mergeCell ref="B182:B187"/>
    <mergeCell ref="B189:B190"/>
    <mergeCell ref="B195:B198"/>
    <mergeCell ref="B200:B205"/>
    <mergeCell ref="B207:B208"/>
    <mergeCell ref="B212:B215"/>
    <mergeCell ref="B217:B221"/>
    <mergeCell ref="B223:B224"/>
    <mergeCell ref="B228:B231"/>
    <mergeCell ref="B233:B238"/>
    <mergeCell ref="B240:B241"/>
    <mergeCell ref="B245:B248"/>
    <mergeCell ref="B250:B255"/>
    <mergeCell ref="B257:B258"/>
    <mergeCell ref="C21:C22"/>
    <mergeCell ref="D21:D22"/>
    <mergeCell ref="H21:H22"/>
    <mergeCell ref="I21:I22"/>
  </mergeCells>
  <pageMargins left="0.708661417322835" right="0.708661417322835" top="0.236220472440945" bottom="0.236220472440945" header="0.31496062992126" footer="0.31496062992126"/>
  <pageSetup paperSize="9" scale="93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77"/>
  <sheetViews>
    <sheetView zoomScale="70" zoomScaleNormal="70" workbookViewId="0">
      <pane xSplit="5" ySplit="1" topLeftCell="F1086" activePane="bottomRight" state="frozen"/>
      <selection/>
      <selection pane="topRight"/>
      <selection pane="bottomLeft"/>
      <selection pane="bottomRight" activeCell="G1187" sqref="G1187"/>
    </sheetView>
  </sheetViews>
  <sheetFormatPr defaultColWidth="9" defaultRowHeight="15"/>
  <cols>
    <col min="1" max="1" width="6.28571428571429" customWidth="1"/>
    <col min="2" max="2" width="1.42857142857143" customWidth="1"/>
    <col min="3" max="4" width="9" hidden="1" customWidth="1"/>
    <col min="5" max="5" width="11.7142857142857" style="4" customWidth="1"/>
    <col min="6" max="6" width="59.7142857142857" style="4" customWidth="1"/>
    <col min="7" max="7" width="10.2857142857143" customWidth="1"/>
    <col min="8" max="8" width="9.71428571428571" customWidth="1"/>
    <col min="9" max="9" width="8.57142857142857" customWidth="1"/>
    <col min="11" max="11" width="11.7142857142857" style="5" customWidth="1"/>
    <col min="12" max="12" width="7.85714285714286" customWidth="1"/>
    <col min="13" max="13" width="12.4285714285714" customWidth="1"/>
    <col min="14" max="14" width="11.7142857142857" customWidth="1"/>
  </cols>
  <sheetData>
    <row r="1" ht="15.75" spans="1:14">
      <c r="A1" t="s">
        <v>242</v>
      </c>
      <c r="G1" s="6" t="s">
        <v>163</v>
      </c>
      <c r="H1" s="7" t="s">
        <v>164</v>
      </c>
      <c r="I1" s="51" t="s">
        <v>165</v>
      </c>
      <c r="J1" s="52" t="s">
        <v>166</v>
      </c>
      <c r="L1">
        <v>169</v>
      </c>
      <c r="M1" s="53">
        <f>(K3+K109+K235+K356+K470+K591+K727+K832+K942+K1057+K3+K109+K235+K356)/14</f>
        <v>168.680497785714</v>
      </c>
      <c r="N1" s="54">
        <f>L1-M1</f>
        <v>0.319502214285706</v>
      </c>
    </row>
    <row r="2" ht="15.75"/>
    <row r="3" s="1" customFormat="1" ht="21.75" spans="5:11">
      <c r="E3" s="8"/>
      <c r="F3" s="219" t="s">
        <v>152</v>
      </c>
      <c r="I3" s="55"/>
      <c r="K3" s="232">
        <f>K6+K16+K33+K36+K39+K47+K66+K78+K97+K100+K104+K106</f>
        <v>211.340095</v>
      </c>
    </row>
    <row r="4" ht="21.75" spans="1:11">
      <c r="A4" t="e">
        <f>(G28+G126+G213+G247+G344+G381+G443+G484+#REF!+G577+G607+G623+G707+G739+G748+#REF!+G858+G959+G1047+G1071+G1086+G1121+G1161)/10</f>
        <v>#REF!</v>
      </c>
      <c r="E4" s="220" t="s">
        <v>451</v>
      </c>
      <c r="F4" s="221" t="s">
        <v>452</v>
      </c>
      <c r="I4" s="57"/>
      <c r="K4" s="58"/>
    </row>
    <row r="5" ht="16.5" spans="1:11">
      <c r="A5" t="s">
        <v>151</v>
      </c>
      <c r="F5" s="10" t="s">
        <v>161</v>
      </c>
      <c r="I5" s="57"/>
      <c r="K5" s="58"/>
    </row>
    <row r="6" ht="16.5" spans="6:11">
      <c r="F6" s="11" t="s">
        <v>162</v>
      </c>
      <c r="G6" s="12" t="s">
        <v>163</v>
      </c>
      <c r="H6" s="13" t="s">
        <v>164</v>
      </c>
      <c r="I6" s="59" t="s">
        <v>165</v>
      </c>
      <c r="J6" s="60" t="s">
        <v>166</v>
      </c>
      <c r="K6" s="233">
        <f>J7+J9+J12+J14</f>
        <v>50.7409</v>
      </c>
    </row>
    <row r="7" ht="16.5" spans="6:14">
      <c r="F7" s="14" t="s">
        <v>167</v>
      </c>
      <c r="G7" s="15">
        <v>123.08</v>
      </c>
      <c r="H7" s="16">
        <v>123.08</v>
      </c>
      <c r="I7" s="62">
        <v>300</v>
      </c>
      <c r="J7" s="63">
        <f>G7*I7/1000</f>
        <v>36.924</v>
      </c>
      <c r="K7" s="234"/>
      <c r="M7" s="53">
        <f>J7+J125+J243+J606+J812+J837+J955</f>
        <v>80.78</v>
      </c>
      <c r="N7">
        <f>G7+G125+G243+G606+G812+G837+G955</f>
        <v>371.28</v>
      </c>
    </row>
    <row r="8" ht="16.5" spans="6:11">
      <c r="F8" s="14" t="s">
        <v>168</v>
      </c>
      <c r="G8" s="15">
        <v>138</v>
      </c>
      <c r="H8" s="16">
        <v>138</v>
      </c>
      <c r="I8" s="62"/>
      <c r="J8" s="63"/>
      <c r="K8" s="234"/>
    </row>
    <row r="9" ht="16.5" spans="6:11">
      <c r="F9" s="14" t="s">
        <v>169</v>
      </c>
      <c r="G9" s="15">
        <v>76.92</v>
      </c>
      <c r="H9" s="16">
        <v>76.92</v>
      </c>
      <c r="I9" s="62">
        <v>57.5</v>
      </c>
      <c r="J9" s="63">
        <f>G9*I9/1000</f>
        <v>4.4229</v>
      </c>
      <c r="K9" s="234"/>
    </row>
    <row r="10" ht="16.5" spans="6:11">
      <c r="F10" s="14" t="s">
        <v>170</v>
      </c>
      <c r="G10" s="15">
        <v>51.7</v>
      </c>
      <c r="H10" s="16">
        <v>51.7</v>
      </c>
      <c r="I10" s="62"/>
      <c r="J10" s="63"/>
      <c r="K10" s="234"/>
    </row>
    <row r="11" ht="16.5" spans="6:11">
      <c r="F11" s="17" t="s">
        <v>171</v>
      </c>
      <c r="G11" s="18" t="s">
        <v>172</v>
      </c>
      <c r="H11" s="19">
        <v>190</v>
      </c>
      <c r="I11" s="62"/>
      <c r="J11" s="63"/>
      <c r="K11" s="234"/>
    </row>
    <row r="12" ht="16.5" spans="6:11">
      <c r="F12" s="14" t="s">
        <v>173</v>
      </c>
      <c r="G12" s="15">
        <v>7.7</v>
      </c>
      <c r="H12" s="16">
        <v>7.7</v>
      </c>
      <c r="I12" s="62">
        <v>610</v>
      </c>
      <c r="J12" s="63">
        <f>G12*I12/1000</f>
        <v>4.697</v>
      </c>
      <c r="K12" s="234"/>
    </row>
    <row r="13" ht="16.5" spans="6:11">
      <c r="F13" s="17" t="s">
        <v>174</v>
      </c>
      <c r="G13" s="18" t="s">
        <v>172</v>
      </c>
      <c r="H13" s="19">
        <v>183</v>
      </c>
      <c r="I13" s="62"/>
      <c r="J13" s="63"/>
      <c r="K13" s="234"/>
    </row>
    <row r="14" ht="16.5" spans="6:11">
      <c r="F14" s="14" t="s">
        <v>173</v>
      </c>
      <c r="G14" s="15">
        <v>7.7</v>
      </c>
      <c r="H14" s="16">
        <v>7.7</v>
      </c>
      <c r="I14" s="62">
        <v>610</v>
      </c>
      <c r="J14" s="63">
        <f>G14*I14/1000</f>
        <v>4.697</v>
      </c>
      <c r="K14" s="234"/>
    </row>
    <row r="15" ht="15.75" spans="6:11">
      <c r="F15" s="20"/>
      <c r="I15" s="57"/>
      <c r="K15" s="234"/>
    </row>
    <row r="16" ht="21" spans="6:11">
      <c r="F16" s="222" t="s">
        <v>453</v>
      </c>
      <c r="G16" s="22"/>
      <c r="H16" s="22"/>
      <c r="I16" s="64"/>
      <c r="J16" s="65"/>
      <c r="K16" s="233">
        <f>J23</f>
        <v>6.209</v>
      </c>
    </row>
    <row r="17" ht="15.75" spans="5:11">
      <c r="E17"/>
      <c r="F17" s="23" t="s">
        <v>176</v>
      </c>
      <c r="G17" s="23"/>
      <c r="H17" s="23"/>
      <c r="I17" s="23"/>
      <c r="J17" s="23"/>
      <c r="K17" s="235"/>
    </row>
    <row r="18" ht="16.5" spans="5:11">
      <c r="E18"/>
      <c r="F18" s="24" t="s">
        <v>161</v>
      </c>
      <c r="G18" s="22"/>
      <c r="H18" s="22"/>
      <c r="I18" s="64"/>
      <c r="J18" s="65"/>
      <c r="K18" s="234"/>
    </row>
    <row r="19" ht="16.5" spans="5:11">
      <c r="E19"/>
      <c r="F19" s="25" t="s">
        <v>162</v>
      </c>
      <c r="G19" s="26" t="s">
        <v>163</v>
      </c>
      <c r="H19" s="27" t="s">
        <v>164</v>
      </c>
      <c r="I19" s="64"/>
      <c r="J19" s="65"/>
      <c r="K19" s="234"/>
    </row>
    <row r="20" ht="16.5" spans="5:11">
      <c r="E20"/>
      <c r="F20" s="28" t="s">
        <v>178</v>
      </c>
      <c r="G20" s="29">
        <v>1</v>
      </c>
      <c r="H20" s="30">
        <v>1</v>
      </c>
      <c r="I20" s="64" t="s">
        <v>454</v>
      </c>
      <c r="J20" s="66">
        <f>G20*I20/1000</f>
        <v>0.65</v>
      </c>
      <c r="K20" s="234"/>
    </row>
    <row r="21" ht="16.5" spans="5:11">
      <c r="E21"/>
      <c r="F21" s="28" t="s">
        <v>180</v>
      </c>
      <c r="G21" s="29">
        <v>54</v>
      </c>
      <c r="H21" s="30">
        <v>54</v>
      </c>
      <c r="I21" s="64"/>
      <c r="J21" s="65"/>
      <c r="K21" s="234"/>
    </row>
    <row r="22" ht="15.75" spans="5:11">
      <c r="E22"/>
      <c r="F22" s="31"/>
      <c r="G22" s="32"/>
      <c r="H22" s="32"/>
      <c r="I22" s="64"/>
      <c r="J22" s="65"/>
      <c r="K22" s="234"/>
    </row>
    <row r="23" ht="21" spans="5:11">
      <c r="E23"/>
      <c r="F23" s="222" t="s">
        <v>455</v>
      </c>
      <c r="G23" s="22"/>
      <c r="H23" s="22"/>
      <c r="I23" s="64"/>
      <c r="J23" s="67">
        <f>J27+J28+J29</f>
        <v>6.209</v>
      </c>
      <c r="K23" s="234"/>
    </row>
    <row r="24" ht="15.75" spans="5:11">
      <c r="E24"/>
      <c r="F24" s="23" t="s">
        <v>176</v>
      </c>
      <c r="G24" s="23"/>
      <c r="H24" s="23"/>
      <c r="I24" s="23"/>
      <c r="J24" s="23"/>
      <c r="K24" s="234"/>
    </row>
    <row r="25" ht="16.5" spans="5:11">
      <c r="E25"/>
      <c r="F25" s="24" t="s">
        <v>161</v>
      </c>
      <c r="G25" s="22"/>
      <c r="H25" s="22"/>
      <c r="I25" s="64"/>
      <c r="J25" s="65"/>
      <c r="K25" s="234"/>
    </row>
    <row r="26" ht="16.5" spans="5:11">
      <c r="E26"/>
      <c r="F26" s="25" t="s">
        <v>162</v>
      </c>
      <c r="G26" s="26" t="s">
        <v>163</v>
      </c>
      <c r="H26" s="27" t="s">
        <v>164</v>
      </c>
      <c r="I26" s="64"/>
      <c r="J26" s="65"/>
      <c r="K26" s="234"/>
    </row>
    <row r="27" ht="16.5" spans="5:11">
      <c r="E27"/>
      <c r="F27" s="28" t="s">
        <v>456</v>
      </c>
      <c r="G27" s="34" t="s">
        <v>172</v>
      </c>
      <c r="H27" s="30">
        <v>50</v>
      </c>
      <c r="I27" s="64"/>
      <c r="J27" s="68">
        <f>J20</f>
        <v>0.65</v>
      </c>
      <c r="K27" s="234"/>
    </row>
    <row r="28" ht="16.5" spans="5:11">
      <c r="E28"/>
      <c r="F28" s="28" t="s">
        <v>183</v>
      </c>
      <c r="G28" s="29">
        <v>15</v>
      </c>
      <c r="H28" s="30">
        <v>15</v>
      </c>
      <c r="I28" s="64" t="s">
        <v>457</v>
      </c>
      <c r="J28" s="68">
        <f>G28*I28/1000</f>
        <v>1.095</v>
      </c>
      <c r="K28" s="234"/>
    </row>
    <row r="29" ht="16.5" spans="5:11">
      <c r="E29"/>
      <c r="F29" s="28" t="s">
        <v>185</v>
      </c>
      <c r="G29" s="29">
        <v>8</v>
      </c>
      <c r="H29" s="30">
        <v>7</v>
      </c>
      <c r="I29" s="64" t="s">
        <v>458</v>
      </c>
      <c r="J29" s="68">
        <f>G29*I29/1000</f>
        <v>4.464</v>
      </c>
      <c r="K29" s="234"/>
    </row>
    <row r="30" ht="16.5" spans="5:11">
      <c r="E30"/>
      <c r="F30" s="28" t="s">
        <v>180</v>
      </c>
      <c r="G30" s="29">
        <v>150</v>
      </c>
      <c r="H30" s="30">
        <v>150</v>
      </c>
      <c r="I30" s="64"/>
      <c r="J30" s="65"/>
      <c r="K30" s="234"/>
    </row>
    <row r="31" ht="15.75" spans="5:11">
      <c r="E31"/>
      <c r="F31" s="35"/>
      <c r="G31" s="36"/>
      <c r="H31" s="36"/>
      <c r="I31" s="64"/>
      <c r="J31" s="66"/>
      <c r="K31" s="234"/>
    </row>
    <row r="32" ht="21" spans="5:11">
      <c r="E32"/>
      <c r="F32" s="223" t="s">
        <v>459</v>
      </c>
      <c r="G32" s="36"/>
      <c r="H32" s="36"/>
      <c r="I32" s="64"/>
      <c r="J32" s="66"/>
      <c r="K32" s="234"/>
    </row>
    <row r="33" ht="15.75" spans="5:11">
      <c r="E33"/>
      <c r="F33" s="37" t="s">
        <v>51</v>
      </c>
      <c r="G33" s="38">
        <v>60</v>
      </c>
      <c r="H33" s="38">
        <v>60</v>
      </c>
      <c r="I33" s="64" t="s">
        <v>460</v>
      </c>
      <c r="J33" s="66">
        <f>G33*I33/1000</f>
        <v>3.0054</v>
      </c>
      <c r="K33" s="233">
        <f>J33</f>
        <v>3.0054</v>
      </c>
    </row>
    <row r="34" ht="15.75" spans="10:11">
      <c r="J34" s="66"/>
      <c r="K34" s="236"/>
    </row>
    <row r="35" ht="21" spans="6:11">
      <c r="F35" s="224" t="s">
        <v>461</v>
      </c>
      <c r="J35" s="66"/>
      <c r="K35" s="236"/>
    </row>
    <row r="36" ht="15.75" spans="5:11">
      <c r="E36"/>
      <c r="F36" s="4" t="s">
        <v>414</v>
      </c>
      <c r="G36">
        <v>130</v>
      </c>
      <c r="I36">
        <v>342</v>
      </c>
      <c r="J36" s="66">
        <f t="shared" ref="J36" si="0">G36*I36/1000</f>
        <v>44.46</v>
      </c>
      <c r="K36" s="237">
        <f>G36*I36/1000</f>
        <v>44.46</v>
      </c>
    </row>
    <row r="37" ht="15.75" spans="11:11">
      <c r="K37" s="236"/>
    </row>
    <row r="38" ht="16.5" spans="11:11">
      <c r="K38" s="236"/>
    </row>
    <row r="39" ht="21.75" spans="5:11">
      <c r="E39" s="220" t="s">
        <v>462</v>
      </c>
      <c r="F39" s="225" t="s">
        <v>463</v>
      </c>
      <c r="K39" s="237">
        <f>J41+J42+J44+J45</f>
        <v>11.8188</v>
      </c>
    </row>
    <row r="40" ht="16.5" spans="5:11">
      <c r="E40"/>
      <c r="F40" s="77" t="s">
        <v>162</v>
      </c>
      <c r="G40" s="12" t="s">
        <v>163</v>
      </c>
      <c r="H40" s="13" t="s">
        <v>164</v>
      </c>
      <c r="K40" s="236"/>
    </row>
    <row r="41" ht="16.5" spans="5:11">
      <c r="E41"/>
      <c r="F41" s="46" t="s">
        <v>245</v>
      </c>
      <c r="G41" s="15">
        <v>68.4</v>
      </c>
      <c r="H41" s="16">
        <v>57.6</v>
      </c>
      <c r="I41">
        <v>90</v>
      </c>
      <c r="J41">
        <f>G41*I41/1000</f>
        <v>6.156</v>
      </c>
      <c r="K41" s="236"/>
    </row>
    <row r="42" ht="16.5" spans="5:11">
      <c r="E42"/>
      <c r="F42" s="46" t="s">
        <v>246</v>
      </c>
      <c r="G42" s="15">
        <v>52.8</v>
      </c>
      <c r="H42" s="16">
        <v>42</v>
      </c>
      <c r="I42">
        <v>85</v>
      </c>
      <c r="J42">
        <f t="shared" ref="J42:J45" si="1">G42*I42/1000</f>
        <v>4.488</v>
      </c>
      <c r="K42" s="236"/>
    </row>
    <row r="43" ht="16.5" spans="5:11">
      <c r="E43"/>
      <c r="F43" s="46" t="s">
        <v>247</v>
      </c>
      <c r="G43" s="15">
        <v>18</v>
      </c>
      <c r="H43" s="16">
        <v>14.4</v>
      </c>
      <c r="K43" s="236"/>
    </row>
    <row r="44" ht="16.5" spans="5:11">
      <c r="E44"/>
      <c r="F44" s="46" t="s">
        <v>248</v>
      </c>
      <c r="G44" s="15">
        <v>16.8</v>
      </c>
      <c r="H44" s="16">
        <v>14.4</v>
      </c>
      <c r="I44">
        <v>21</v>
      </c>
      <c r="J44">
        <f t="shared" si="1"/>
        <v>0.3528</v>
      </c>
      <c r="K44" s="236"/>
    </row>
    <row r="45" ht="16.5" spans="5:11">
      <c r="E45"/>
      <c r="F45" s="46" t="s">
        <v>249</v>
      </c>
      <c r="G45" s="15">
        <v>6</v>
      </c>
      <c r="H45" s="16">
        <v>6</v>
      </c>
      <c r="I45">
        <v>137</v>
      </c>
      <c r="J45">
        <f t="shared" si="1"/>
        <v>0.822</v>
      </c>
      <c r="K45" s="236"/>
    </row>
    <row r="46" ht="15.75" spans="11:11">
      <c r="K46" s="236"/>
    </row>
    <row r="47" ht="21" spans="5:11">
      <c r="E47"/>
      <c r="F47" s="225" t="s">
        <v>250</v>
      </c>
      <c r="K47" s="237">
        <f>J50+J53+J56+J57+J58+J63+J64</f>
        <v>3.822</v>
      </c>
    </row>
    <row r="48" ht="16.5" spans="5:11">
      <c r="E48"/>
      <c r="F48" s="42" t="s">
        <v>251</v>
      </c>
      <c r="K48" s="236"/>
    </row>
    <row r="49" ht="16.5" spans="5:11">
      <c r="E49"/>
      <c r="F49" s="43" t="s">
        <v>162</v>
      </c>
      <c r="G49" s="226" t="s">
        <v>163</v>
      </c>
      <c r="H49" s="227" t="s">
        <v>164</v>
      </c>
      <c r="I49" s="238"/>
      <c r="J49" s="238"/>
      <c r="K49" s="236"/>
    </row>
    <row r="50" ht="16.5" spans="5:11">
      <c r="E50"/>
      <c r="F50" s="46" t="s">
        <v>252</v>
      </c>
      <c r="G50" s="228">
        <v>100</v>
      </c>
      <c r="H50" s="229">
        <v>75</v>
      </c>
      <c r="I50" s="238">
        <v>27</v>
      </c>
      <c r="J50" s="238">
        <f>G50*I50/1000</f>
        <v>2.7</v>
      </c>
      <c r="K50" s="236"/>
    </row>
    <row r="51" ht="16.5" spans="5:11">
      <c r="E51"/>
      <c r="F51" s="46" t="s">
        <v>253</v>
      </c>
      <c r="G51" s="228">
        <v>2</v>
      </c>
      <c r="H51" s="229">
        <v>2</v>
      </c>
      <c r="I51" s="238"/>
      <c r="J51" s="238"/>
      <c r="K51" s="236"/>
    </row>
    <row r="52" ht="16.5" spans="5:11">
      <c r="E52"/>
      <c r="F52" s="46" t="s">
        <v>254</v>
      </c>
      <c r="G52" s="228">
        <v>2</v>
      </c>
      <c r="H52" s="229">
        <v>2</v>
      </c>
      <c r="I52" s="238"/>
      <c r="J52" s="238"/>
      <c r="K52" s="236"/>
    </row>
    <row r="53" ht="16.5" spans="5:11">
      <c r="E53"/>
      <c r="F53" s="46" t="s">
        <v>255</v>
      </c>
      <c r="G53" s="228">
        <v>2</v>
      </c>
      <c r="H53" s="229">
        <v>2</v>
      </c>
      <c r="I53" s="238">
        <v>59</v>
      </c>
      <c r="J53" s="238">
        <f>G53*I53/1000</f>
        <v>0.118</v>
      </c>
      <c r="K53" s="236"/>
    </row>
    <row r="54" ht="16.5" spans="5:11">
      <c r="E54"/>
      <c r="F54" s="46" t="s">
        <v>256</v>
      </c>
      <c r="G54" s="230" t="s">
        <v>172</v>
      </c>
      <c r="H54" s="229">
        <v>2</v>
      </c>
      <c r="I54" s="238"/>
      <c r="J54" s="238"/>
      <c r="K54" s="236"/>
    </row>
    <row r="55" ht="16.5" spans="5:11">
      <c r="E55"/>
      <c r="F55" s="46" t="s">
        <v>257</v>
      </c>
      <c r="G55" s="228">
        <v>2</v>
      </c>
      <c r="H55" s="229">
        <v>2</v>
      </c>
      <c r="I55" s="238"/>
      <c r="J55" s="238"/>
      <c r="K55" s="236"/>
    </row>
    <row r="56" ht="16.5" spans="5:11">
      <c r="E56"/>
      <c r="F56" s="46" t="s">
        <v>258</v>
      </c>
      <c r="G56" s="228">
        <v>12.5</v>
      </c>
      <c r="H56" s="229">
        <v>10</v>
      </c>
      <c r="I56" s="238">
        <v>30</v>
      </c>
      <c r="J56" s="238">
        <f>G56*I56/1000</f>
        <v>0.375</v>
      </c>
      <c r="K56" s="236"/>
    </row>
    <row r="57" ht="16.5" spans="5:11">
      <c r="E57"/>
      <c r="F57" s="46" t="s">
        <v>259</v>
      </c>
      <c r="G57" s="228">
        <v>12</v>
      </c>
      <c r="H57" s="229">
        <v>10</v>
      </c>
      <c r="I57" s="238">
        <v>21</v>
      </c>
      <c r="J57" s="238">
        <f>G57*I57/1000</f>
        <v>0.252</v>
      </c>
      <c r="K57" s="236"/>
    </row>
    <row r="58" ht="16.5" spans="5:11">
      <c r="E58"/>
      <c r="F58" s="46" t="s">
        <v>249</v>
      </c>
      <c r="G58" s="228">
        <v>2.5</v>
      </c>
      <c r="H58" s="229">
        <v>2.5</v>
      </c>
      <c r="I58" s="238">
        <v>137</v>
      </c>
      <c r="J58" s="238">
        <f>G58*I58/1000</f>
        <v>0.3425</v>
      </c>
      <c r="K58" s="236"/>
    </row>
    <row r="59" ht="16.5" spans="5:11">
      <c r="E59"/>
      <c r="F59" s="231" t="s">
        <v>260</v>
      </c>
      <c r="G59" s="228" t="s">
        <v>172</v>
      </c>
      <c r="H59" s="229">
        <v>175</v>
      </c>
      <c r="I59" s="238"/>
      <c r="J59" s="238"/>
      <c r="K59" s="236"/>
    </row>
    <row r="60" ht="16.5" spans="5:11">
      <c r="E60"/>
      <c r="F60" s="46" t="s">
        <v>261</v>
      </c>
      <c r="G60" s="228">
        <v>175</v>
      </c>
      <c r="H60" s="229">
        <v>175</v>
      </c>
      <c r="I60" s="238"/>
      <c r="J60" s="238"/>
      <c r="K60" s="236"/>
    </row>
    <row r="61" ht="16.5" spans="5:11">
      <c r="E61"/>
      <c r="F61" s="46" t="s">
        <v>262</v>
      </c>
      <c r="G61" s="228">
        <v>175</v>
      </c>
      <c r="H61" s="229">
        <v>175</v>
      </c>
      <c r="I61" s="238"/>
      <c r="J61" s="238"/>
      <c r="K61" s="236"/>
    </row>
    <row r="62" ht="16.5" spans="5:11">
      <c r="E62"/>
      <c r="F62" s="46" t="s">
        <v>170</v>
      </c>
      <c r="G62" s="228">
        <v>175</v>
      </c>
      <c r="H62" s="229">
        <v>175</v>
      </c>
      <c r="I62" s="238"/>
      <c r="J62" s="238"/>
      <c r="K62" s="236"/>
    </row>
    <row r="63" ht="16.5" spans="5:11">
      <c r="E63"/>
      <c r="F63" s="46" t="s">
        <v>263</v>
      </c>
      <c r="G63" s="228">
        <v>0.01</v>
      </c>
      <c r="H63" s="229">
        <v>0.01</v>
      </c>
      <c r="I63" s="239">
        <v>900</v>
      </c>
      <c r="J63" s="238">
        <f>G63*I63/1000</f>
        <v>0.009</v>
      </c>
      <c r="K63" s="236"/>
    </row>
    <row r="64" ht="16.5" spans="5:11">
      <c r="E64"/>
      <c r="F64" s="46" t="s">
        <v>264</v>
      </c>
      <c r="G64" s="228">
        <v>1.5</v>
      </c>
      <c r="H64" s="229">
        <v>1.5</v>
      </c>
      <c r="I64" s="238">
        <v>17</v>
      </c>
      <c r="J64" s="238">
        <f>G64*I64/1000</f>
        <v>0.0255</v>
      </c>
      <c r="K64" s="236"/>
    </row>
    <row r="65" ht="15.75" spans="11:11">
      <c r="K65" s="236"/>
    </row>
    <row r="66" ht="21" spans="5:11">
      <c r="E66"/>
      <c r="F66" s="225" t="s">
        <v>265</v>
      </c>
      <c r="K66" s="237">
        <f>J73+J76</f>
        <v>14.23</v>
      </c>
    </row>
    <row r="67" ht="15.75" spans="5:11">
      <c r="E67"/>
      <c r="F67" s="50" t="s">
        <v>266</v>
      </c>
      <c r="K67" s="236"/>
    </row>
    <row r="68" ht="15.75" spans="5:11">
      <c r="E68"/>
      <c r="F68" s="50" t="s">
        <v>191</v>
      </c>
      <c r="K68" s="236"/>
    </row>
    <row r="69" ht="15.75" spans="11:11">
      <c r="K69" s="236"/>
    </row>
    <row r="70" ht="15.75" spans="5:11">
      <c r="E70"/>
      <c r="F70" s="71" t="s">
        <v>192</v>
      </c>
      <c r="K70" s="236"/>
    </row>
    <row r="71" ht="16.5" spans="5:11">
      <c r="E71"/>
      <c r="F71" s="42" t="s">
        <v>161</v>
      </c>
      <c r="K71" s="236"/>
    </row>
    <row r="72" ht="16.5" spans="5:11">
      <c r="E72"/>
      <c r="F72" s="43" t="s">
        <v>162</v>
      </c>
      <c r="G72" s="226" t="s">
        <v>163</v>
      </c>
      <c r="H72" s="227" t="s">
        <v>164</v>
      </c>
      <c r="I72" s="238"/>
      <c r="J72" s="238"/>
      <c r="K72" s="236"/>
    </row>
    <row r="73" ht="16.5" spans="5:11">
      <c r="E73"/>
      <c r="F73" s="46" t="s">
        <v>268</v>
      </c>
      <c r="G73" s="228">
        <v>92</v>
      </c>
      <c r="H73" s="229">
        <v>92</v>
      </c>
      <c r="I73" s="238">
        <v>95</v>
      </c>
      <c r="J73" s="238">
        <f>G73*I73/1000</f>
        <v>8.74</v>
      </c>
      <c r="K73" s="236"/>
    </row>
    <row r="74" ht="16.5" spans="5:11">
      <c r="E74"/>
      <c r="F74" s="46" t="s">
        <v>180</v>
      </c>
      <c r="G74" s="228">
        <v>136</v>
      </c>
      <c r="H74" s="229">
        <v>136</v>
      </c>
      <c r="I74" s="238"/>
      <c r="J74" s="238"/>
      <c r="K74" s="236"/>
    </row>
    <row r="75" ht="16.5" spans="5:11">
      <c r="E75"/>
      <c r="F75" s="72" t="s">
        <v>269</v>
      </c>
      <c r="G75" s="230" t="s">
        <v>172</v>
      </c>
      <c r="H75" s="240">
        <v>192</v>
      </c>
      <c r="I75" s="238"/>
      <c r="J75" s="238"/>
      <c r="K75" s="236"/>
    </row>
    <row r="76" ht="16.5" spans="5:11">
      <c r="E76"/>
      <c r="F76" s="46" t="s">
        <v>173</v>
      </c>
      <c r="G76" s="228">
        <v>9</v>
      </c>
      <c r="H76" s="229">
        <v>9</v>
      </c>
      <c r="I76" s="238">
        <v>610</v>
      </c>
      <c r="J76" s="238">
        <f>G76*I76/1000</f>
        <v>5.49</v>
      </c>
      <c r="K76" s="236"/>
    </row>
    <row r="77" ht="15.75" spans="11:11">
      <c r="K77" s="236"/>
    </row>
    <row r="78" ht="21" spans="5:11">
      <c r="E78"/>
      <c r="F78" s="225" t="s">
        <v>270</v>
      </c>
      <c r="K78" s="237">
        <f>J86+J89+J90+J92+J94</f>
        <v>38.040395</v>
      </c>
    </row>
    <row r="79" ht="15.75" spans="5:11">
      <c r="E79"/>
      <c r="F79" s="75" t="s">
        <v>271</v>
      </c>
      <c r="K79" s="236"/>
    </row>
    <row r="80" ht="15.75" spans="5:11">
      <c r="E80"/>
      <c r="F80" s="75" t="s">
        <v>191</v>
      </c>
      <c r="K80" s="236"/>
    </row>
    <row r="81" ht="15.75" spans="11:11">
      <c r="K81" s="236"/>
    </row>
    <row r="82" ht="15.75" spans="5:11">
      <c r="E82"/>
      <c r="F82" s="71" t="s">
        <v>192</v>
      </c>
      <c r="K82" s="236"/>
    </row>
    <row r="83" ht="16.5" spans="5:11">
      <c r="E83"/>
      <c r="F83" s="76" t="s">
        <v>272</v>
      </c>
      <c r="K83" s="236"/>
    </row>
    <row r="84" ht="16.5" spans="5:11">
      <c r="E84"/>
      <c r="F84" s="77" t="s">
        <v>162</v>
      </c>
      <c r="G84" s="12" t="s">
        <v>163</v>
      </c>
      <c r="H84" s="13" t="s">
        <v>164</v>
      </c>
      <c r="K84" s="236"/>
    </row>
    <row r="85" ht="16.5" spans="5:11">
      <c r="E85"/>
      <c r="F85" s="46" t="s">
        <v>273</v>
      </c>
      <c r="G85" s="15">
        <v>100</v>
      </c>
      <c r="H85" s="241">
        <v>73.75</v>
      </c>
      <c r="K85" s="236"/>
    </row>
    <row r="86" ht="16.5" spans="5:11">
      <c r="E86"/>
      <c r="F86" s="46" t="s">
        <v>274</v>
      </c>
      <c r="G86" s="15">
        <v>87</v>
      </c>
      <c r="H86" s="241">
        <v>73.75</v>
      </c>
      <c r="I86">
        <v>360.36</v>
      </c>
      <c r="J86" s="53">
        <f>G86*I86/1000</f>
        <v>31.35132</v>
      </c>
      <c r="K86" s="236"/>
    </row>
    <row r="87" ht="16.5" spans="5:11">
      <c r="E87"/>
      <c r="F87" s="46" t="s">
        <v>275</v>
      </c>
      <c r="G87" s="242">
        <v>112.5</v>
      </c>
      <c r="H87" s="241">
        <v>73.75</v>
      </c>
      <c r="K87" s="236"/>
    </row>
    <row r="88" ht="16.5" spans="5:11">
      <c r="E88"/>
      <c r="F88" s="78" t="s">
        <v>276</v>
      </c>
      <c r="G88" s="18" t="s">
        <v>172</v>
      </c>
      <c r="H88" s="79" t="s">
        <v>172</v>
      </c>
      <c r="K88" s="236"/>
    </row>
    <row r="89" ht="16.5" spans="5:11">
      <c r="E89"/>
      <c r="F89" s="46" t="s">
        <v>277</v>
      </c>
      <c r="G89" s="15">
        <v>17.5</v>
      </c>
      <c r="H89" s="80">
        <v>17.5</v>
      </c>
      <c r="I89">
        <v>50.09</v>
      </c>
      <c r="J89" s="53">
        <f>G89*I89/1000</f>
        <v>0.876575</v>
      </c>
      <c r="K89" s="236"/>
    </row>
    <row r="90" ht="16.5" spans="5:11">
      <c r="E90"/>
      <c r="F90" s="46" t="s">
        <v>278</v>
      </c>
      <c r="G90" s="15">
        <v>23.5</v>
      </c>
      <c r="H90" s="16">
        <v>23.5</v>
      </c>
      <c r="J90" s="53">
        <f>G90*I90/1000</f>
        <v>0</v>
      </c>
      <c r="K90" s="236"/>
    </row>
    <row r="91" ht="16.5" spans="5:11">
      <c r="E91"/>
      <c r="F91" s="46" t="s">
        <v>170</v>
      </c>
      <c r="G91" s="15">
        <v>23.5</v>
      </c>
      <c r="H91" s="16">
        <v>23.5</v>
      </c>
      <c r="K91" s="236"/>
    </row>
    <row r="92" ht="16.5" spans="5:11">
      <c r="E92"/>
      <c r="F92" s="46" t="s">
        <v>279</v>
      </c>
      <c r="G92" s="15">
        <v>10</v>
      </c>
      <c r="H92" s="16">
        <v>10</v>
      </c>
      <c r="I92">
        <v>200</v>
      </c>
      <c r="J92" s="53">
        <f>G92*I92/1000</f>
        <v>2</v>
      </c>
      <c r="K92" s="236"/>
    </row>
    <row r="93" ht="16.5" spans="5:11">
      <c r="E93"/>
      <c r="F93" s="78" t="s">
        <v>280</v>
      </c>
      <c r="G93" s="18" t="s">
        <v>172</v>
      </c>
      <c r="H93" s="19">
        <v>123.75</v>
      </c>
      <c r="K93" s="236"/>
    </row>
    <row r="94" ht="16.5" spans="5:11">
      <c r="E94"/>
      <c r="F94" s="46" t="s">
        <v>173</v>
      </c>
      <c r="G94" s="243">
        <v>6.25</v>
      </c>
      <c r="H94" s="16">
        <v>6.25</v>
      </c>
      <c r="I94">
        <v>610</v>
      </c>
      <c r="J94" s="53">
        <f>G94*I94/1000</f>
        <v>3.8125</v>
      </c>
      <c r="K94" s="236"/>
    </row>
    <row r="95" ht="15.75" spans="11:11">
      <c r="K95" s="236"/>
    </row>
    <row r="96" ht="21" spans="6:11">
      <c r="F96" s="224" t="s">
        <v>464</v>
      </c>
      <c r="K96" s="236"/>
    </row>
    <row r="97" ht="15.75" spans="5:11">
      <c r="E97"/>
      <c r="F97" s="4" t="s">
        <v>281</v>
      </c>
      <c r="G97" s="52">
        <v>200</v>
      </c>
      <c r="H97" s="52"/>
      <c r="I97">
        <v>60</v>
      </c>
      <c r="K97" s="237">
        <f>G97*I97/1000</f>
        <v>12</v>
      </c>
    </row>
    <row r="98" ht="15.75" spans="11:11">
      <c r="K98" s="236"/>
    </row>
    <row r="99" ht="21" spans="6:11">
      <c r="F99" s="224" t="s">
        <v>465</v>
      </c>
      <c r="K99" s="236"/>
    </row>
    <row r="100" ht="15.75" spans="5:11">
      <c r="E100"/>
      <c r="F100" s="4" t="s">
        <v>32</v>
      </c>
      <c r="G100" s="244">
        <v>60</v>
      </c>
      <c r="I100">
        <v>32.63</v>
      </c>
      <c r="K100" s="237">
        <f>G100*I100/1000</f>
        <v>1.9578</v>
      </c>
    </row>
    <row r="101" ht="15.75" spans="11:11">
      <c r="K101" s="236"/>
    </row>
    <row r="102" ht="15.75" spans="11:11">
      <c r="K102" s="236"/>
    </row>
    <row r="103" ht="21.75" spans="6:11">
      <c r="F103" s="224" t="s">
        <v>466</v>
      </c>
      <c r="K103" s="236"/>
    </row>
    <row r="104" ht="15.75" spans="5:11">
      <c r="E104" s="220" t="s">
        <v>467</v>
      </c>
      <c r="F104" s="4" t="s">
        <v>417</v>
      </c>
      <c r="G104">
        <v>207</v>
      </c>
      <c r="H104">
        <v>200</v>
      </c>
      <c r="I104">
        <v>59.4</v>
      </c>
      <c r="K104" s="266">
        <f>G104*I104/1000</f>
        <v>12.2958</v>
      </c>
    </row>
    <row r="105" spans="5:11">
      <c r="E105"/>
      <c r="K105" s="267"/>
    </row>
    <row r="106" spans="5:11">
      <c r="E106"/>
      <c r="F106" s="4" t="s">
        <v>442</v>
      </c>
      <c r="G106">
        <v>100</v>
      </c>
      <c r="I106">
        <v>12.76</v>
      </c>
      <c r="K106" s="268">
        <v>12.76</v>
      </c>
    </row>
    <row r="107" ht="11.45" customHeight="1" spans="11:11">
      <c r="K107" s="236"/>
    </row>
    <row r="108" ht="15.6" customHeight="1" spans="11:11">
      <c r="K108" s="236"/>
    </row>
    <row r="109" s="2" customFormat="1" ht="21.75" spans="5:11">
      <c r="E109" s="81"/>
      <c r="F109" s="219" t="s">
        <v>188</v>
      </c>
      <c r="K109" s="245">
        <f>K118+K132+K135+K148+K158+K161+K170+K187+K204+K218+K222+K233</f>
        <v>177.9632372</v>
      </c>
    </row>
    <row r="110" ht="15.75"/>
    <row r="111" ht="21.75" spans="5:11">
      <c r="E111" s="220" t="s">
        <v>451</v>
      </c>
      <c r="F111" s="225" t="s">
        <v>468</v>
      </c>
      <c r="I111" s="246"/>
      <c r="J111" s="53"/>
      <c r="K111" s="58"/>
    </row>
    <row r="112" spans="6:11">
      <c r="F112" s="82" t="s">
        <v>154</v>
      </c>
      <c r="I112" s="57"/>
      <c r="K112" s="58"/>
    </row>
    <row r="113" spans="6:11">
      <c r="F113" s="20"/>
      <c r="I113" s="57"/>
      <c r="K113" s="58"/>
    </row>
    <row r="114" spans="6:11">
      <c r="F114" s="83" t="s">
        <v>155</v>
      </c>
      <c r="I114" s="57"/>
      <c r="K114" s="58"/>
    </row>
    <row r="115" spans="6:11">
      <c r="F115" s="84" t="s">
        <v>156</v>
      </c>
      <c r="I115" s="57"/>
      <c r="K115" s="58"/>
    </row>
    <row r="116" spans="6:11">
      <c r="F116" s="84" t="s">
        <v>157</v>
      </c>
      <c r="I116" s="57"/>
      <c r="K116" s="58"/>
    </row>
    <row r="117" spans="6:11">
      <c r="F117" s="82" t="s">
        <v>231</v>
      </c>
      <c r="I117" s="57"/>
      <c r="K117" s="58"/>
    </row>
    <row r="118" ht="16.5" spans="6:11">
      <c r="F118" s="10" t="s">
        <v>161</v>
      </c>
      <c r="I118" s="57"/>
      <c r="J118" s="53"/>
      <c r="K118" s="61">
        <f>J120+J121+J123+J124+J125+J126+J128+J129+J130</f>
        <v>61.73118</v>
      </c>
    </row>
    <row r="119" ht="15.75" spans="6:11">
      <c r="F119" s="11" t="s">
        <v>162</v>
      </c>
      <c r="G119" s="12" t="s">
        <v>163</v>
      </c>
      <c r="H119" s="13" t="s">
        <v>164</v>
      </c>
      <c r="I119" s="99" t="s">
        <v>165</v>
      </c>
      <c r="J119" s="100" t="s">
        <v>166</v>
      </c>
      <c r="K119" s="58"/>
    </row>
    <row r="120" ht="15.75" spans="6:11">
      <c r="F120" s="85" t="s">
        <v>193</v>
      </c>
      <c r="G120" s="15">
        <v>188</v>
      </c>
      <c r="H120" s="16">
        <v>186</v>
      </c>
      <c r="I120" s="101">
        <v>260</v>
      </c>
      <c r="J120" s="102">
        <f>I120*G120/1000</f>
        <v>48.88</v>
      </c>
      <c r="K120" s="58"/>
    </row>
    <row r="121" ht="15.75" spans="6:11">
      <c r="F121" s="85" t="s">
        <v>194</v>
      </c>
      <c r="G121" s="15">
        <v>12.94</v>
      </c>
      <c r="H121" s="16">
        <v>12.94</v>
      </c>
      <c r="I121" s="103">
        <v>40</v>
      </c>
      <c r="J121" s="102">
        <f t="shared" ref="J121:J124" si="2">I121*G121/1000</f>
        <v>0.5176</v>
      </c>
      <c r="K121" s="58"/>
    </row>
    <row r="122" ht="15.75" spans="6:11">
      <c r="F122" s="85" t="s">
        <v>469</v>
      </c>
      <c r="G122" s="15">
        <v>16</v>
      </c>
      <c r="H122" s="16">
        <v>16</v>
      </c>
      <c r="I122" s="103"/>
      <c r="J122" s="102">
        <f t="shared" si="2"/>
        <v>0</v>
      </c>
      <c r="K122" s="58"/>
    </row>
    <row r="123" ht="15.75" spans="6:11">
      <c r="F123" s="85" t="s">
        <v>180</v>
      </c>
      <c r="G123" s="15">
        <v>48</v>
      </c>
      <c r="H123" s="16">
        <v>48</v>
      </c>
      <c r="I123" s="62"/>
      <c r="J123" s="102">
        <f t="shared" si="2"/>
        <v>0</v>
      </c>
      <c r="K123" s="58"/>
    </row>
    <row r="124" customHeight="1" spans="6:11">
      <c r="F124" s="85" t="s">
        <v>232</v>
      </c>
      <c r="G124" s="15">
        <v>48</v>
      </c>
      <c r="H124" s="16">
        <v>48</v>
      </c>
      <c r="I124" s="104">
        <v>57.5</v>
      </c>
      <c r="J124" s="102">
        <f t="shared" si="2"/>
        <v>2.76</v>
      </c>
      <c r="K124" s="58"/>
    </row>
    <row r="125" ht="15.75" spans="6:11">
      <c r="F125" s="85" t="s">
        <v>167</v>
      </c>
      <c r="G125" s="15">
        <v>6</v>
      </c>
      <c r="H125" s="16">
        <v>6</v>
      </c>
      <c r="I125" s="104">
        <v>300</v>
      </c>
      <c r="J125" s="102">
        <f>G125*I125/1000</f>
        <v>1.8</v>
      </c>
      <c r="K125" s="58"/>
    </row>
    <row r="126" ht="15.75" spans="5:11">
      <c r="E126"/>
      <c r="F126" s="85" t="s">
        <v>183</v>
      </c>
      <c r="G126" s="15">
        <v>12.94</v>
      </c>
      <c r="H126" s="16">
        <v>12.94</v>
      </c>
      <c r="I126" s="104">
        <v>73</v>
      </c>
      <c r="J126" s="102">
        <f t="shared" ref="J126:J130" si="3">I126*G126/1000</f>
        <v>0.94462</v>
      </c>
      <c r="K126" s="58"/>
    </row>
    <row r="127" ht="15.75" spans="5:11">
      <c r="E127"/>
      <c r="F127" s="85" t="s">
        <v>470</v>
      </c>
      <c r="G127" s="15">
        <v>0.02</v>
      </c>
      <c r="H127" s="16">
        <v>0.02</v>
      </c>
      <c r="I127" s="104">
        <v>1333</v>
      </c>
      <c r="J127" s="102">
        <f t="shared" si="3"/>
        <v>0.02666</v>
      </c>
      <c r="K127" s="58"/>
    </row>
    <row r="128" ht="15.75" spans="5:11">
      <c r="E128"/>
      <c r="F128" s="85" t="s">
        <v>233</v>
      </c>
      <c r="G128" s="15">
        <v>6.94</v>
      </c>
      <c r="H128" s="16">
        <v>6.94</v>
      </c>
      <c r="I128" s="104">
        <v>174</v>
      </c>
      <c r="J128" s="102">
        <f t="shared" si="3"/>
        <v>1.20756</v>
      </c>
      <c r="K128" s="58"/>
    </row>
    <row r="129" ht="15.75" spans="5:11">
      <c r="E129"/>
      <c r="F129" s="85" t="s">
        <v>234</v>
      </c>
      <c r="G129" s="15">
        <v>6.94</v>
      </c>
      <c r="H129" s="16">
        <v>6.94</v>
      </c>
      <c r="I129" s="104">
        <v>200</v>
      </c>
      <c r="J129" s="67">
        <f t="shared" si="3"/>
        <v>1.388</v>
      </c>
      <c r="K129" s="58"/>
    </row>
    <row r="130" ht="15.75" spans="5:11">
      <c r="E130"/>
      <c r="F130" s="85" t="s">
        <v>173</v>
      </c>
      <c r="G130" s="15">
        <v>6.94</v>
      </c>
      <c r="H130" s="16">
        <v>6.94</v>
      </c>
      <c r="I130" s="62">
        <v>610</v>
      </c>
      <c r="J130" s="67">
        <f t="shared" si="3"/>
        <v>4.2334</v>
      </c>
      <c r="K130" s="58"/>
    </row>
    <row r="131" spans="5:11">
      <c r="E131"/>
      <c r="F131" s="20"/>
      <c r="I131" s="57"/>
      <c r="K131" s="58"/>
    </row>
    <row r="132" spans="5:11">
      <c r="E132"/>
      <c r="F132" s="20" t="s">
        <v>199</v>
      </c>
      <c r="G132" s="261">
        <v>26</v>
      </c>
      <c r="H132" s="269"/>
      <c r="I132" s="270">
        <v>152</v>
      </c>
      <c r="J132" s="67">
        <f>I132*G132/1000</f>
        <v>3.952</v>
      </c>
      <c r="K132" s="61">
        <f>J132</f>
        <v>3.952</v>
      </c>
    </row>
    <row r="133" spans="5:11">
      <c r="E133"/>
      <c r="F133" s="20"/>
      <c r="H133" s="52"/>
      <c r="I133" s="57"/>
      <c r="J133" s="53"/>
      <c r="K133" s="58"/>
    </row>
    <row r="134" spans="5:11">
      <c r="E134"/>
      <c r="F134" s="20"/>
      <c r="I134" s="57"/>
      <c r="K134" s="58"/>
    </row>
    <row r="135" ht="21" spans="5:11">
      <c r="E135"/>
      <c r="F135" s="247" t="s">
        <v>471</v>
      </c>
      <c r="G135" s="22"/>
      <c r="H135" s="22"/>
      <c r="I135" s="106"/>
      <c r="J135" s="66"/>
      <c r="K135" s="61">
        <f>J142+J143+J144+J145</f>
        <v>8.23</v>
      </c>
    </row>
    <row r="136" spans="5:11">
      <c r="E136"/>
      <c r="F136" s="90" t="s">
        <v>191</v>
      </c>
      <c r="G136" s="22"/>
      <c r="H136" s="22"/>
      <c r="I136" s="106"/>
      <c r="J136" s="65"/>
      <c r="K136" s="58"/>
    </row>
    <row r="137" spans="5:11">
      <c r="E137"/>
      <c r="F137" s="91"/>
      <c r="G137" s="22"/>
      <c r="H137" s="22"/>
      <c r="I137" s="106"/>
      <c r="J137" s="65"/>
      <c r="K137" s="58"/>
    </row>
    <row r="138" spans="5:11">
      <c r="E138"/>
      <c r="F138" s="92" t="s">
        <v>192</v>
      </c>
      <c r="G138" s="22"/>
      <c r="H138" s="22"/>
      <c r="I138" s="106"/>
      <c r="J138" s="65"/>
      <c r="K138" s="58"/>
    </row>
    <row r="139" spans="5:11">
      <c r="E139"/>
      <c r="F139" s="93" t="s">
        <v>200</v>
      </c>
      <c r="G139" s="22"/>
      <c r="H139" s="22"/>
      <c r="I139" s="106"/>
      <c r="J139" s="65"/>
      <c r="K139" s="58"/>
    </row>
    <row r="140" ht="15.75" spans="5:11">
      <c r="E140"/>
      <c r="F140" s="24" t="s">
        <v>161</v>
      </c>
      <c r="G140" s="22"/>
      <c r="H140" s="22"/>
      <c r="I140" s="106"/>
      <c r="J140" s="65"/>
      <c r="K140" s="58"/>
    </row>
    <row r="141" spans="5:11">
      <c r="E141"/>
      <c r="F141" s="94" t="s">
        <v>162</v>
      </c>
      <c r="G141" s="95" t="s">
        <v>163</v>
      </c>
      <c r="H141" s="95" t="s">
        <v>164</v>
      </c>
      <c r="I141" s="106"/>
      <c r="J141" s="65"/>
      <c r="K141" s="58"/>
    </row>
    <row r="142" spans="5:11">
      <c r="E142"/>
      <c r="F142" s="96" t="s">
        <v>472</v>
      </c>
      <c r="G142" s="97">
        <v>3</v>
      </c>
      <c r="H142" s="97">
        <v>3</v>
      </c>
      <c r="I142" s="106" t="s">
        <v>473</v>
      </c>
      <c r="J142" s="66">
        <f>G142*I142/1000</f>
        <v>1.02</v>
      </c>
      <c r="K142" s="58"/>
    </row>
    <row r="143" spans="5:11">
      <c r="E143"/>
      <c r="F143" s="96" t="s">
        <v>169</v>
      </c>
      <c r="G143" s="97">
        <v>100</v>
      </c>
      <c r="H143" s="97">
        <v>100</v>
      </c>
      <c r="I143" s="106" t="s">
        <v>474</v>
      </c>
      <c r="J143" s="66">
        <f t="shared" ref="J143:J145" si="4">G143*I143/1000</f>
        <v>5.75</v>
      </c>
      <c r="K143" s="58"/>
    </row>
    <row r="144" spans="5:11">
      <c r="E144"/>
      <c r="F144" s="96" t="s">
        <v>180</v>
      </c>
      <c r="G144" s="97">
        <v>110</v>
      </c>
      <c r="H144" s="97">
        <v>110</v>
      </c>
      <c r="I144" s="106" t="s">
        <v>475</v>
      </c>
      <c r="J144" s="66">
        <f t="shared" si="4"/>
        <v>0</v>
      </c>
      <c r="K144" s="58"/>
    </row>
    <row r="145" spans="5:11">
      <c r="E145"/>
      <c r="F145" s="96" t="s">
        <v>183</v>
      </c>
      <c r="G145" s="97">
        <v>20</v>
      </c>
      <c r="H145" s="97">
        <v>20</v>
      </c>
      <c r="I145" s="106" t="s">
        <v>457</v>
      </c>
      <c r="J145" s="66">
        <f t="shared" si="4"/>
        <v>1.46</v>
      </c>
      <c r="K145" s="58"/>
    </row>
    <row r="146" spans="5:11">
      <c r="E146"/>
      <c r="F146" s="20"/>
      <c r="I146" s="57"/>
      <c r="K146" s="58"/>
    </row>
    <row r="147" spans="5:11">
      <c r="E147"/>
      <c r="F147" s="20"/>
      <c r="I147" s="57"/>
      <c r="K147" s="58"/>
    </row>
    <row r="148" ht="22.5" customHeight="1" spans="5:11">
      <c r="E148"/>
      <c r="F148" s="248" t="s">
        <v>476</v>
      </c>
      <c r="G148" s="248"/>
      <c r="H148" s="248"/>
      <c r="I148" s="248"/>
      <c r="J148" s="248"/>
      <c r="K148" s="61">
        <f>K151+K153+K154</f>
        <v>9.858125</v>
      </c>
    </row>
    <row r="149" ht="15.75" spans="5:11">
      <c r="E149"/>
      <c r="F149" s="20"/>
      <c r="I149" s="57"/>
      <c r="K149" s="58"/>
    </row>
    <row r="150" ht="15.75" spans="5:11">
      <c r="E150"/>
      <c r="F150" s="108" t="s">
        <v>162</v>
      </c>
      <c r="G150" s="109" t="s">
        <v>163</v>
      </c>
      <c r="H150" s="110" t="s">
        <v>164</v>
      </c>
      <c r="I150" s="132"/>
      <c r="J150" s="68"/>
      <c r="K150" s="58"/>
    </row>
    <row r="151" ht="15.75" spans="5:11">
      <c r="E151"/>
      <c r="F151" s="111" t="s">
        <v>173</v>
      </c>
      <c r="G151" s="112">
        <v>12.5</v>
      </c>
      <c r="H151" s="113">
        <v>12.5</v>
      </c>
      <c r="I151" s="132">
        <v>610</v>
      </c>
      <c r="J151" s="68">
        <f>G151*I151/1000</f>
        <v>7.625</v>
      </c>
      <c r="K151" s="58">
        <f>J151</f>
        <v>7.625</v>
      </c>
    </row>
    <row r="152" ht="15.75" hidden="1" spans="5:11">
      <c r="E152"/>
      <c r="F152" s="111" t="s">
        <v>202</v>
      </c>
      <c r="G152" s="112">
        <v>12.5</v>
      </c>
      <c r="H152" s="113">
        <v>12.5</v>
      </c>
      <c r="I152" s="132"/>
      <c r="J152" s="68"/>
      <c r="K152" s="58"/>
    </row>
    <row r="153" ht="15.75" spans="5:11">
      <c r="E153"/>
      <c r="F153" s="111" t="s">
        <v>203</v>
      </c>
      <c r="G153" s="112">
        <v>37.5</v>
      </c>
      <c r="H153" s="112">
        <v>37.5</v>
      </c>
      <c r="I153" s="64" t="s">
        <v>477</v>
      </c>
      <c r="J153" s="68">
        <f>G153*I153/1000</f>
        <v>2.233125</v>
      </c>
      <c r="K153" s="58">
        <f>J153</f>
        <v>2.233125</v>
      </c>
    </row>
    <row r="154" ht="15.75" spans="5:11">
      <c r="E154"/>
      <c r="F154" s="111" t="s">
        <v>205</v>
      </c>
      <c r="G154" s="112">
        <v>37.5</v>
      </c>
      <c r="H154" s="112">
        <v>37.5</v>
      </c>
      <c r="I154" s="132"/>
      <c r="J154" s="68">
        <f>G154*I154/1000</f>
        <v>0</v>
      </c>
      <c r="K154" s="58">
        <f>J154</f>
        <v>0</v>
      </c>
    </row>
    <row r="155" spans="10:11">
      <c r="J155" s="68"/>
      <c r="K155" s="253"/>
    </row>
    <row r="156" spans="10:11">
      <c r="J156" s="68"/>
      <c r="K156" s="253"/>
    </row>
    <row r="157" ht="21" hidden="1" spans="6:11">
      <c r="F157" s="224" t="s">
        <v>478</v>
      </c>
      <c r="J157" s="68"/>
      <c r="K157" s="253"/>
    </row>
    <row r="158" hidden="1" spans="6:11">
      <c r="F158" s="20" t="s">
        <v>479</v>
      </c>
      <c r="H158">
        <v>100</v>
      </c>
      <c r="I158">
        <v>320</v>
      </c>
      <c r="J158" s="68">
        <f>G158*I158/1000</f>
        <v>0</v>
      </c>
      <c r="K158" s="175">
        <f>G158*I158/1000</f>
        <v>0</v>
      </c>
    </row>
    <row r="159" ht="15.75" spans="11:11">
      <c r="K159" s="253"/>
    </row>
    <row r="160" ht="21.75" spans="5:11">
      <c r="E160" s="220" t="s">
        <v>462</v>
      </c>
      <c r="F160" s="224" t="s">
        <v>480</v>
      </c>
      <c r="K160" s="253"/>
    </row>
    <row r="161" ht="17.25" spans="6:11">
      <c r="F161" s="114" t="s">
        <v>283</v>
      </c>
      <c r="G161" s="115"/>
      <c r="H161" s="115"/>
      <c r="K161" s="175">
        <f>J166+J167</f>
        <v>12.744</v>
      </c>
    </row>
    <row r="162" spans="5:11">
      <c r="E162"/>
      <c r="F162" s="116"/>
      <c r="G162" s="115"/>
      <c r="H162" s="115"/>
      <c r="K162" s="253"/>
    </row>
    <row r="163" ht="31.5" customHeight="1" spans="5:11">
      <c r="E163"/>
      <c r="F163" s="117"/>
      <c r="G163" s="118" t="s">
        <v>284</v>
      </c>
      <c r="H163" s="118"/>
      <c r="K163" s="253"/>
    </row>
    <row r="164" ht="15.75" spans="5:11">
      <c r="E164"/>
      <c r="F164" s="119"/>
      <c r="G164" s="118" t="s">
        <v>285</v>
      </c>
      <c r="H164" s="118"/>
      <c r="K164" s="253"/>
    </row>
    <row r="165" ht="15.75" spans="5:11">
      <c r="E165"/>
      <c r="F165" s="117" t="s">
        <v>286</v>
      </c>
      <c r="G165" s="120" t="s">
        <v>163</v>
      </c>
      <c r="H165" s="120" t="s">
        <v>164</v>
      </c>
      <c r="K165" s="253"/>
    </row>
    <row r="166" ht="15.75" spans="5:11">
      <c r="E166"/>
      <c r="F166" s="117" t="s">
        <v>287</v>
      </c>
      <c r="G166" s="118">
        <v>141.6</v>
      </c>
      <c r="H166" s="118">
        <v>120</v>
      </c>
      <c r="I166">
        <v>90</v>
      </c>
      <c r="J166">
        <f>G166*I166/1000</f>
        <v>12.744</v>
      </c>
      <c r="K166" s="253"/>
    </row>
    <row r="167" ht="15.75" hidden="1" spans="5:11">
      <c r="E167"/>
      <c r="F167" s="117" t="s">
        <v>288</v>
      </c>
      <c r="G167" s="118"/>
      <c r="H167" s="118"/>
      <c r="J167">
        <f>G167*I167/1000</f>
        <v>0</v>
      </c>
      <c r="K167" s="253"/>
    </row>
    <row r="168" ht="15.75" spans="5:11">
      <c r="E168"/>
      <c r="F168" s="117" t="s">
        <v>289</v>
      </c>
      <c r="G168" s="249"/>
      <c r="H168" s="118">
        <v>100</v>
      </c>
      <c r="K168" s="253"/>
    </row>
    <row r="169" spans="11:11">
      <c r="K169" s="253"/>
    </row>
    <row r="170" ht="21" spans="5:11">
      <c r="E170"/>
      <c r="F170" s="225" t="s">
        <v>481</v>
      </c>
      <c r="K170" s="175">
        <f>J177+J178+J179+J180+J181+J182</f>
        <v>5.887</v>
      </c>
    </row>
    <row r="171" spans="5:11">
      <c r="E171"/>
      <c r="F171" s="50" t="s">
        <v>266</v>
      </c>
      <c r="K171" s="253"/>
    </row>
    <row r="172" spans="5:11">
      <c r="E172"/>
      <c r="F172" s="50" t="s">
        <v>191</v>
      </c>
      <c r="K172" s="253"/>
    </row>
    <row r="173" spans="11:11">
      <c r="K173" s="253"/>
    </row>
    <row r="174" spans="5:11">
      <c r="E174"/>
      <c r="F174" s="71" t="s">
        <v>192</v>
      </c>
      <c r="K174" s="253"/>
    </row>
    <row r="175" ht="15.75" spans="5:11">
      <c r="E175"/>
      <c r="F175" s="42" t="s">
        <v>251</v>
      </c>
      <c r="K175" s="253"/>
    </row>
    <row r="176" ht="15.75" spans="5:11">
      <c r="E176"/>
      <c r="F176" s="43" t="s">
        <v>162</v>
      </c>
      <c r="G176" s="44" t="s">
        <v>163</v>
      </c>
      <c r="H176" s="45" t="s">
        <v>164</v>
      </c>
      <c r="K176" s="253"/>
    </row>
    <row r="177" ht="15.75" spans="5:11">
      <c r="E177"/>
      <c r="F177" s="46" t="s">
        <v>290</v>
      </c>
      <c r="G177" s="47">
        <v>62.5</v>
      </c>
      <c r="H177" s="48">
        <v>50</v>
      </c>
      <c r="I177">
        <v>45</v>
      </c>
      <c r="J177">
        <f>G177*I177/1000</f>
        <v>2.8125</v>
      </c>
      <c r="K177" s="253"/>
    </row>
    <row r="178" ht="15.75" spans="5:11">
      <c r="E178"/>
      <c r="F178" s="46" t="s">
        <v>252</v>
      </c>
      <c r="G178" s="47">
        <v>40</v>
      </c>
      <c r="H178" s="48">
        <v>30</v>
      </c>
      <c r="I178">
        <v>27</v>
      </c>
      <c r="J178">
        <f t="shared" ref="J178:J182" si="5">G178*I178/1000</f>
        <v>1.08</v>
      </c>
      <c r="K178" s="253"/>
    </row>
    <row r="179" ht="15.75" spans="6:11">
      <c r="F179" s="46" t="s">
        <v>258</v>
      </c>
      <c r="G179" s="47">
        <v>15.75</v>
      </c>
      <c r="H179" s="48">
        <v>12.5</v>
      </c>
      <c r="I179">
        <v>30</v>
      </c>
      <c r="J179">
        <f t="shared" si="5"/>
        <v>0.4725</v>
      </c>
      <c r="K179" s="253"/>
    </row>
    <row r="180" ht="15.75" spans="6:11">
      <c r="F180" s="46" t="s">
        <v>259</v>
      </c>
      <c r="G180" s="47">
        <v>12</v>
      </c>
      <c r="H180" s="48">
        <v>10</v>
      </c>
      <c r="I180">
        <v>21</v>
      </c>
      <c r="J180">
        <f t="shared" si="5"/>
        <v>0.252</v>
      </c>
      <c r="K180" s="253"/>
    </row>
    <row r="181" ht="15.75" spans="6:11">
      <c r="F181" s="46" t="s">
        <v>291</v>
      </c>
      <c r="G181" s="47">
        <v>2.5</v>
      </c>
      <c r="H181" s="48">
        <v>2.5</v>
      </c>
      <c r="I181">
        <v>234</v>
      </c>
      <c r="J181">
        <f t="shared" si="5"/>
        <v>0.585</v>
      </c>
      <c r="K181" s="253"/>
    </row>
    <row r="182" ht="15.75" spans="6:11">
      <c r="F182" s="46" t="s">
        <v>249</v>
      </c>
      <c r="G182" s="47">
        <v>5</v>
      </c>
      <c r="H182" s="48">
        <v>5</v>
      </c>
      <c r="I182">
        <v>137</v>
      </c>
      <c r="J182">
        <f t="shared" si="5"/>
        <v>0.685</v>
      </c>
      <c r="K182" s="253"/>
    </row>
    <row r="183" ht="15.75" spans="6:11">
      <c r="F183" s="46" t="s">
        <v>292</v>
      </c>
      <c r="G183" s="47">
        <v>200</v>
      </c>
      <c r="H183" s="48">
        <v>200</v>
      </c>
      <c r="K183" s="253"/>
    </row>
    <row r="184" ht="15.75" spans="6:11">
      <c r="F184" s="46" t="s">
        <v>262</v>
      </c>
      <c r="G184" s="47">
        <v>200</v>
      </c>
      <c r="H184" s="48">
        <v>200</v>
      </c>
      <c r="K184" s="253"/>
    </row>
    <row r="185" ht="15.75" spans="6:11">
      <c r="F185" s="46" t="s">
        <v>170</v>
      </c>
      <c r="G185" s="47">
        <v>200</v>
      </c>
      <c r="H185" s="48">
        <v>200</v>
      </c>
      <c r="K185" s="253"/>
    </row>
    <row r="186" spans="11:11">
      <c r="K186" s="253"/>
    </row>
    <row r="187" ht="21" spans="5:11">
      <c r="E187"/>
      <c r="F187" s="250" t="s">
        <v>482</v>
      </c>
      <c r="G187" s="115"/>
      <c r="H187" s="115"/>
      <c r="K187" s="175">
        <f>J193+J194+J195+J197+J198+J199+J200+J201</f>
        <v>36.5571322</v>
      </c>
    </row>
    <row r="188" ht="14.45" customHeight="1" spans="5:11">
      <c r="E188"/>
      <c r="F188" s="251" t="s">
        <v>162</v>
      </c>
      <c r="G188" s="126" t="s">
        <v>163</v>
      </c>
      <c r="H188" s="126" t="s">
        <v>164</v>
      </c>
      <c r="K188" s="253"/>
    </row>
    <row r="189" ht="14.45" customHeight="1" spans="5:11">
      <c r="E189"/>
      <c r="F189" s="251" t="s">
        <v>483</v>
      </c>
      <c r="G189" s="252" t="s">
        <v>484</v>
      </c>
      <c r="H189" s="252">
        <v>100</v>
      </c>
      <c r="K189" s="253"/>
    </row>
    <row r="190" ht="14.45" customHeight="1" spans="5:11">
      <c r="E190"/>
      <c r="F190" s="251" t="s">
        <v>485</v>
      </c>
      <c r="G190" s="252">
        <v>100</v>
      </c>
      <c r="H190" s="252">
        <v>96.66</v>
      </c>
      <c r="K190" s="253"/>
    </row>
    <row r="191" ht="14.45" hidden="1" customHeight="1" spans="5:11">
      <c r="E191"/>
      <c r="F191" s="251"/>
      <c r="G191" s="252"/>
      <c r="H191" s="252"/>
      <c r="K191" s="253"/>
    </row>
    <row r="192" hidden="1" spans="5:11">
      <c r="E192"/>
      <c r="F192" s="127" t="s">
        <v>294</v>
      </c>
      <c r="G192" s="252">
        <v>196.6</v>
      </c>
      <c r="H192" s="252">
        <v>174.6</v>
      </c>
      <c r="K192" s="253"/>
    </row>
    <row r="193" spans="5:11">
      <c r="E193"/>
      <c r="F193" s="127" t="s">
        <v>486</v>
      </c>
      <c r="G193" s="252">
        <v>124.66</v>
      </c>
      <c r="H193" s="252">
        <v>91.34</v>
      </c>
      <c r="I193">
        <v>235.17</v>
      </c>
      <c r="J193" s="53">
        <f>G193*I193/1000</f>
        <v>29.3162922</v>
      </c>
      <c r="K193" s="253"/>
    </row>
    <row r="194" spans="5:11">
      <c r="E194"/>
      <c r="F194" s="127" t="s">
        <v>249</v>
      </c>
      <c r="G194" s="252">
        <v>4</v>
      </c>
      <c r="H194" s="252">
        <v>4</v>
      </c>
      <c r="I194">
        <v>137</v>
      </c>
      <c r="J194" s="53">
        <f t="shared" ref="J194:J201" si="6">G194*I194/1000</f>
        <v>0.548</v>
      </c>
      <c r="K194" s="253"/>
    </row>
    <row r="195" spans="5:11">
      <c r="E195"/>
      <c r="F195" s="127" t="s">
        <v>487</v>
      </c>
      <c r="G195" s="252">
        <v>1.44</v>
      </c>
      <c r="H195" s="252">
        <v>1.44</v>
      </c>
      <c r="I195">
        <v>17</v>
      </c>
      <c r="J195" s="53">
        <f t="shared" si="6"/>
        <v>0.02448</v>
      </c>
      <c r="K195" s="253"/>
    </row>
    <row r="196" spans="5:11">
      <c r="E196"/>
      <c r="F196" s="128" t="s">
        <v>296</v>
      </c>
      <c r="G196" s="252" t="s">
        <v>172</v>
      </c>
      <c r="H196" s="252">
        <v>66.6</v>
      </c>
      <c r="J196" s="53"/>
      <c r="K196" s="253"/>
    </row>
    <row r="197" spans="5:11">
      <c r="E197"/>
      <c r="F197" s="127" t="s">
        <v>259</v>
      </c>
      <c r="G197" s="252">
        <v>12.66</v>
      </c>
      <c r="H197" s="252">
        <v>10.66</v>
      </c>
      <c r="I197">
        <v>21</v>
      </c>
      <c r="J197" s="53">
        <f t="shared" si="6"/>
        <v>0.26586</v>
      </c>
      <c r="K197" s="253"/>
    </row>
    <row r="198" spans="5:11">
      <c r="E198"/>
      <c r="F198" s="127" t="s">
        <v>258</v>
      </c>
      <c r="G198" s="252">
        <v>13.34</v>
      </c>
      <c r="H198" s="252">
        <v>10.66</v>
      </c>
      <c r="I198">
        <v>30</v>
      </c>
      <c r="J198" s="53">
        <f t="shared" si="6"/>
        <v>0.4002</v>
      </c>
      <c r="K198" s="253"/>
    </row>
    <row r="199" spans="5:11">
      <c r="E199"/>
      <c r="F199" s="254" t="s">
        <v>297</v>
      </c>
      <c r="G199" s="252">
        <v>46.66</v>
      </c>
      <c r="H199" s="252">
        <v>46.66</v>
      </c>
      <c r="I199">
        <v>84</v>
      </c>
      <c r="J199" s="53">
        <f t="shared" si="6"/>
        <v>3.91944</v>
      </c>
      <c r="K199" s="253"/>
    </row>
    <row r="200" ht="14.45" customHeight="1" spans="5:11">
      <c r="E200"/>
      <c r="F200" s="254" t="s">
        <v>249</v>
      </c>
      <c r="G200" s="252">
        <v>10.66</v>
      </c>
      <c r="H200" s="252">
        <v>10.6</v>
      </c>
      <c r="I200">
        <v>137</v>
      </c>
      <c r="J200" s="53">
        <f t="shared" si="6"/>
        <v>1.46042</v>
      </c>
      <c r="K200" s="253"/>
    </row>
    <row r="201" spans="6:11">
      <c r="F201" s="254" t="s">
        <v>298</v>
      </c>
      <c r="G201" s="252">
        <v>2.66</v>
      </c>
      <c r="H201" s="252">
        <v>2.66</v>
      </c>
      <c r="I201">
        <v>234</v>
      </c>
      <c r="J201" s="53">
        <f t="shared" si="6"/>
        <v>0.62244</v>
      </c>
      <c r="K201" s="253"/>
    </row>
    <row r="202" ht="14.45" customHeight="1" spans="6:11">
      <c r="F202" s="255" t="s">
        <v>299</v>
      </c>
      <c r="G202" s="252" t="s">
        <v>172</v>
      </c>
      <c r="H202" s="252">
        <v>133.34</v>
      </c>
      <c r="K202" s="253"/>
    </row>
    <row r="203" spans="11:11">
      <c r="K203" s="253"/>
    </row>
    <row r="204" ht="21.75" spans="6:11">
      <c r="F204" s="225" t="s">
        <v>488</v>
      </c>
      <c r="K204" s="175">
        <f>J206+J213</f>
        <v>10.946</v>
      </c>
    </row>
    <row r="205" ht="15.75" spans="6:11">
      <c r="F205" s="43" t="s">
        <v>162</v>
      </c>
      <c r="G205" s="44" t="s">
        <v>163</v>
      </c>
      <c r="H205" s="45" t="s">
        <v>164</v>
      </c>
      <c r="K205" s="253"/>
    </row>
    <row r="206" ht="15.75" spans="6:11">
      <c r="F206" s="46" t="s">
        <v>185</v>
      </c>
      <c r="G206" s="47">
        <v>17</v>
      </c>
      <c r="H206" s="48">
        <v>7</v>
      </c>
      <c r="I206">
        <v>558</v>
      </c>
      <c r="J206">
        <f>G206*I206/1000</f>
        <v>9.486</v>
      </c>
      <c r="K206" s="253"/>
    </row>
    <row r="207" ht="15.75" hidden="1" spans="6:11">
      <c r="F207" s="46" t="s">
        <v>302</v>
      </c>
      <c r="G207" s="47">
        <v>15</v>
      </c>
      <c r="H207" s="48">
        <v>56</v>
      </c>
      <c r="K207" s="253"/>
    </row>
    <row r="208" ht="15.75" hidden="1" spans="6:11">
      <c r="F208" s="46" t="s">
        <v>303</v>
      </c>
      <c r="G208" s="47">
        <v>30</v>
      </c>
      <c r="H208" s="48">
        <v>45</v>
      </c>
      <c r="K208" s="253"/>
    </row>
    <row r="209" ht="15.75" hidden="1" spans="6:11">
      <c r="F209" s="46" t="s">
        <v>304</v>
      </c>
      <c r="G209" s="47">
        <v>20</v>
      </c>
      <c r="H209" s="48">
        <v>37</v>
      </c>
      <c r="K209" s="253"/>
    </row>
    <row r="210" ht="15.75" hidden="1" spans="6:11">
      <c r="F210" s="46" t="s">
        <v>305</v>
      </c>
      <c r="G210" s="47">
        <v>25</v>
      </c>
      <c r="H210" s="48">
        <v>46</v>
      </c>
      <c r="K210" s="253"/>
    </row>
    <row r="211" ht="15.75" hidden="1" spans="6:11">
      <c r="F211" s="46" t="s">
        <v>306</v>
      </c>
      <c r="G211" s="47">
        <v>20</v>
      </c>
      <c r="H211" s="48">
        <v>32</v>
      </c>
      <c r="K211" s="253"/>
    </row>
    <row r="212" ht="15.75" hidden="1" spans="6:11">
      <c r="F212" s="72" t="s">
        <v>307</v>
      </c>
      <c r="G212" s="49" t="s">
        <v>172</v>
      </c>
      <c r="H212" s="130" t="s">
        <v>172</v>
      </c>
      <c r="K212" s="253"/>
    </row>
    <row r="213" ht="15.75" spans="6:11">
      <c r="F213" s="46" t="s">
        <v>183</v>
      </c>
      <c r="G213" s="47">
        <v>20</v>
      </c>
      <c r="H213" s="48">
        <v>20</v>
      </c>
      <c r="I213">
        <v>73</v>
      </c>
      <c r="J213">
        <f>G213*I213/1000</f>
        <v>1.46</v>
      </c>
      <c r="K213" s="253"/>
    </row>
    <row r="214" ht="15.75" hidden="1" spans="6:11">
      <c r="F214" s="46" t="s">
        <v>309</v>
      </c>
      <c r="G214" s="47">
        <v>0</v>
      </c>
      <c r="H214" s="48">
        <v>0</v>
      </c>
      <c r="I214">
        <v>600</v>
      </c>
      <c r="J214">
        <f>G214*I214/1000</f>
        <v>0</v>
      </c>
      <c r="K214" s="253"/>
    </row>
    <row r="215" ht="15.75" spans="6:11">
      <c r="F215" s="46" t="s">
        <v>180</v>
      </c>
      <c r="G215" s="47">
        <v>214</v>
      </c>
      <c r="H215" s="48">
        <v>214</v>
      </c>
      <c r="K215" s="253"/>
    </row>
    <row r="216" spans="11:11">
      <c r="K216" s="253"/>
    </row>
    <row r="217" ht="21" spans="6:11">
      <c r="F217" s="224" t="s">
        <v>489</v>
      </c>
      <c r="K217" s="253"/>
    </row>
    <row r="218" spans="6:11">
      <c r="F218" s="4" t="s">
        <v>32</v>
      </c>
      <c r="G218">
        <v>60</v>
      </c>
      <c r="I218">
        <v>32.63</v>
      </c>
      <c r="K218" s="175">
        <f>G218*I218/1000</f>
        <v>1.9578</v>
      </c>
    </row>
    <row r="219" spans="11:11">
      <c r="K219" s="253"/>
    </row>
    <row r="220" ht="15.75" spans="11:11">
      <c r="K220" s="253"/>
    </row>
    <row r="221" ht="21.75" spans="5:11">
      <c r="E221" s="220" t="s">
        <v>467</v>
      </c>
      <c r="F221" s="224" t="s">
        <v>490</v>
      </c>
      <c r="K221" s="253"/>
    </row>
    <row r="222" spans="11:11">
      <c r="K222" s="175">
        <f>J226+J227+J228</f>
        <v>9.31</v>
      </c>
    </row>
    <row r="223" ht="24.75" customHeight="1" spans="6:11">
      <c r="F223" s="271" t="s">
        <v>286</v>
      </c>
      <c r="G223" s="272" t="s">
        <v>284</v>
      </c>
      <c r="H223" s="273"/>
      <c r="K223"/>
    </row>
    <row r="224" spans="6:11">
      <c r="F224" s="271"/>
      <c r="G224" s="274">
        <v>1</v>
      </c>
      <c r="H224" s="275"/>
      <c r="K224"/>
    </row>
    <row r="225" spans="6:11">
      <c r="F225" s="271"/>
      <c r="G225" s="276" t="s">
        <v>163</v>
      </c>
      <c r="H225" s="276" t="s">
        <v>164</v>
      </c>
      <c r="K225"/>
    </row>
    <row r="226" spans="6:11">
      <c r="F226" s="277" t="s">
        <v>491</v>
      </c>
      <c r="G226" s="278">
        <v>5</v>
      </c>
      <c r="H226" s="278">
        <v>5</v>
      </c>
      <c r="I226">
        <v>420</v>
      </c>
      <c r="J226">
        <f>G226*I226/1000</f>
        <v>2.1</v>
      </c>
      <c r="K226"/>
    </row>
    <row r="227" spans="6:11">
      <c r="F227" s="277" t="s">
        <v>492</v>
      </c>
      <c r="G227" s="278">
        <v>20</v>
      </c>
      <c r="H227" s="278">
        <v>20</v>
      </c>
      <c r="I227">
        <v>73</v>
      </c>
      <c r="J227">
        <f>G227*I227/1000</f>
        <v>1.46</v>
      </c>
      <c r="K227"/>
    </row>
    <row r="228" spans="6:11">
      <c r="F228" s="277" t="s">
        <v>493</v>
      </c>
      <c r="G228" s="278">
        <v>100</v>
      </c>
      <c r="H228" s="278">
        <v>100</v>
      </c>
      <c r="I228">
        <v>57.5</v>
      </c>
      <c r="J228" s="53">
        <f>G228*I228/1000</f>
        <v>5.75</v>
      </c>
      <c r="K228"/>
    </row>
    <row r="229" spans="6:11">
      <c r="F229" s="277" t="s">
        <v>180</v>
      </c>
      <c r="G229" s="278">
        <v>120</v>
      </c>
      <c r="H229" s="278">
        <v>120</v>
      </c>
      <c r="K229"/>
    </row>
    <row r="230" spans="6:11">
      <c r="F230" s="279" t="s">
        <v>494</v>
      </c>
      <c r="G230" s="279" t="s">
        <v>172</v>
      </c>
      <c r="H230" s="280">
        <v>200</v>
      </c>
      <c r="K230"/>
    </row>
    <row r="231" spans="11:11">
      <c r="K231" s="253"/>
    </row>
    <row r="232" spans="11:11">
      <c r="K232" s="253"/>
    </row>
    <row r="233" spans="6:11">
      <c r="F233" s="281" t="s">
        <v>418</v>
      </c>
      <c r="G233">
        <v>65</v>
      </c>
      <c r="I233">
        <v>16.79</v>
      </c>
      <c r="K233" s="70">
        <v>16.79</v>
      </c>
    </row>
    <row r="234" ht="15.75" spans="11:11">
      <c r="K234" s="253"/>
    </row>
    <row r="235" s="2" customFormat="1" ht="21.75" spans="5:11">
      <c r="E235" s="81"/>
      <c r="F235" s="219" t="s">
        <v>206</v>
      </c>
      <c r="G235" s="257"/>
      <c r="H235" s="257"/>
      <c r="I235" s="257"/>
      <c r="J235" s="257"/>
      <c r="K235" s="260">
        <f>K237+K251+K262+K270+K274+K282+K304+K313+K336+K348+K351+K353</f>
        <v>149.936405</v>
      </c>
    </row>
    <row r="236" ht="15.75" spans="11:11">
      <c r="K236" s="253"/>
    </row>
    <row r="237" ht="21.75" spans="5:11">
      <c r="E237" s="220" t="s">
        <v>451</v>
      </c>
      <c r="F237" s="225" t="s">
        <v>495</v>
      </c>
      <c r="K237" s="175">
        <f>J242+J243+J244+J246+J247+J248+J249</f>
        <v>9.506</v>
      </c>
    </row>
    <row r="238" spans="11:11">
      <c r="K238" s="253"/>
    </row>
    <row r="239" spans="6:11">
      <c r="F239" s="134" t="s">
        <v>496</v>
      </c>
      <c r="K239" s="253"/>
    </row>
    <row r="240" ht="15.75" spans="5:11">
      <c r="E240"/>
      <c r="F240" s="135" t="s">
        <v>161</v>
      </c>
      <c r="K240" s="253"/>
    </row>
    <row r="241" ht="15.75" spans="5:11">
      <c r="E241"/>
      <c r="F241" s="77" t="s">
        <v>162</v>
      </c>
      <c r="G241" s="12" t="s">
        <v>163</v>
      </c>
      <c r="H241" s="13" t="s">
        <v>164</v>
      </c>
      <c r="K241" s="253"/>
    </row>
    <row r="242" ht="15.75" spans="5:11">
      <c r="E242"/>
      <c r="F242" s="46" t="s">
        <v>497</v>
      </c>
      <c r="G242" s="15">
        <v>140</v>
      </c>
      <c r="H242" s="16">
        <v>140</v>
      </c>
      <c r="I242">
        <v>57.5</v>
      </c>
      <c r="J242" s="53">
        <f>G242*I242/1000</f>
        <v>8.05</v>
      </c>
      <c r="K242" s="253"/>
    </row>
    <row r="243" ht="15.75" spans="5:11">
      <c r="E243"/>
      <c r="F243" s="46" t="s">
        <v>180</v>
      </c>
      <c r="G243" s="15">
        <v>60</v>
      </c>
      <c r="H243" s="16">
        <v>60</v>
      </c>
      <c r="I243">
        <v>0</v>
      </c>
      <c r="J243" s="53">
        <f>G243*I243/1000</f>
        <v>0</v>
      </c>
      <c r="K243" s="253"/>
    </row>
    <row r="244" ht="15.75" spans="5:11">
      <c r="E244"/>
      <c r="F244" s="46" t="s">
        <v>498</v>
      </c>
      <c r="G244" s="15">
        <v>2</v>
      </c>
      <c r="H244" s="16">
        <v>2</v>
      </c>
      <c r="I244">
        <v>610</v>
      </c>
      <c r="J244" s="53">
        <f t="shared" ref="J244:J249" si="7">G244*I244/1000</f>
        <v>1.22</v>
      </c>
      <c r="K244" s="253"/>
    </row>
    <row r="245" ht="15.75" spans="5:11">
      <c r="E245"/>
      <c r="F245" s="46" t="s">
        <v>183</v>
      </c>
      <c r="G245" s="15">
        <v>1.6</v>
      </c>
      <c r="H245" s="16">
        <v>1.6</v>
      </c>
      <c r="I245">
        <v>73</v>
      </c>
      <c r="J245" s="53"/>
      <c r="K245" s="253"/>
    </row>
    <row r="246" ht="15.75" spans="5:11">
      <c r="E246"/>
      <c r="F246" s="46" t="s">
        <v>499</v>
      </c>
      <c r="G246" s="258">
        <v>4</v>
      </c>
      <c r="H246" s="259">
        <v>4</v>
      </c>
      <c r="I246" s="261"/>
      <c r="J246" s="262">
        <f t="shared" si="7"/>
        <v>0</v>
      </c>
      <c r="K246" s="253"/>
    </row>
    <row r="247" ht="15.75" spans="5:11">
      <c r="E247"/>
      <c r="F247" s="46" t="s">
        <v>254</v>
      </c>
      <c r="G247" s="15">
        <v>4</v>
      </c>
      <c r="H247" s="16">
        <v>4</v>
      </c>
      <c r="J247" s="53">
        <f t="shared" si="7"/>
        <v>0</v>
      </c>
      <c r="K247" s="253"/>
    </row>
    <row r="248" ht="15.75" spans="5:11">
      <c r="E248"/>
      <c r="F248" s="46" t="s">
        <v>255</v>
      </c>
      <c r="G248" s="15">
        <v>4</v>
      </c>
      <c r="H248" s="16">
        <v>4</v>
      </c>
      <c r="I248">
        <v>59</v>
      </c>
      <c r="J248" s="53">
        <f t="shared" si="7"/>
        <v>0.236</v>
      </c>
      <c r="K248" s="253"/>
    </row>
    <row r="249" ht="15.75" spans="5:11">
      <c r="E249"/>
      <c r="F249" s="46" t="s">
        <v>257</v>
      </c>
      <c r="G249" s="15">
        <v>4</v>
      </c>
      <c r="H249" s="16">
        <v>4</v>
      </c>
      <c r="J249" s="53">
        <f t="shared" si="7"/>
        <v>0</v>
      </c>
      <c r="K249" s="253"/>
    </row>
    <row r="250" spans="11:11">
      <c r="K250" s="253"/>
    </row>
    <row r="251" ht="21" spans="5:11">
      <c r="E251"/>
      <c r="F251" s="247" t="s">
        <v>500</v>
      </c>
      <c r="G251" s="22"/>
      <c r="H251" s="22"/>
      <c r="I251" s="106"/>
      <c r="J251" s="66"/>
      <c r="K251" s="61">
        <f>J258+J260</f>
        <v>0.99</v>
      </c>
    </row>
    <row r="252" spans="5:11">
      <c r="E252"/>
      <c r="F252" s="90" t="s">
        <v>191</v>
      </c>
      <c r="G252" s="22"/>
      <c r="H252" s="22"/>
      <c r="I252" s="106"/>
      <c r="J252" s="65"/>
      <c r="K252" s="58"/>
    </row>
    <row r="253" spans="5:11">
      <c r="E253"/>
      <c r="F253" s="91"/>
      <c r="G253" s="22"/>
      <c r="H253" s="22"/>
      <c r="I253" s="106"/>
      <c r="J253" s="65"/>
      <c r="K253" s="58"/>
    </row>
    <row r="254" spans="5:11">
      <c r="E254"/>
      <c r="F254" s="92" t="s">
        <v>192</v>
      </c>
      <c r="G254" s="22"/>
      <c r="H254" s="22"/>
      <c r="I254" s="106"/>
      <c r="J254" s="65"/>
      <c r="K254" s="58"/>
    </row>
    <row r="255" spans="5:11">
      <c r="E255"/>
      <c r="F255" s="93" t="s">
        <v>200</v>
      </c>
      <c r="G255" s="22"/>
      <c r="H255" s="22"/>
      <c r="I255" s="106"/>
      <c r="J255" s="65"/>
      <c r="K255" s="58"/>
    </row>
    <row r="256" ht="15.75" spans="5:11">
      <c r="E256"/>
      <c r="F256" s="24" t="s">
        <v>161</v>
      </c>
      <c r="G256" s="22"/>
      <c r="H256" s="22"/>
      <c r="I256" s="106"/>
      <c r="J256" s="65"/>
      <c r="K256" s="58"/>
    </row>
    <row r="257" spans="5:11">
      <c r="E257"/>
      <c r="F257" s="94" t="s">
        <v>162</v>
      </c>
      <c r="G257" s="95" t="s">
        <v>163</v>
      </c>
      <c r="H257" s="95" t="s">
        <v>164</v>
      </c>
      <c r="I257" s="106"/>
      <c r="J257" s="65"/>
      <c r="K257" s="58"/>
    </row>
    <row r="258" spans="5:11">
      <c r="E258"/>
      <c r="F258" s="96" t="s">
        <v>178</v>
      </c>
      <c r="G258" s="97">
        <v>0.4</v>
      </c>
      <c r="H258" s="97">
        <v>0.4</v>
      </c>
      <c r="I258" s="106" t="s">
        <v>454</v>
      </c>
      <c r="J258" s="66">
        <f>G258*I258/1000</f>
        <v>0.26</v>
      </c>
      <c r="K258" s="58"/>
    </row>
    <row r="259" spans="5:11">
      <c r="E259"/>
      <c r="F259" s="96" t="s">
        <v>180</v>
      </c>
      <c r="G259" s="97">
        <v>190</v>
      </c>
      <c r="H259" s="97">
        <v>190</v>
      </c>
      <c r="I259" s="106"/>
      <c r="J259" s="65"/>
      <c r="K259" s="58"/>
    </row>
    <row r="260" spans="5:11">
      <c r="E260"/>
      <c r="F260" s="96" t="s">
        <v>183</v>
      </c>
      <c r="G260" s="97">
        <v>10</v>
      </c>
      <c r="H260" s="97">
        <v>10</v>
      </c>
      <c r="I260" s="106" t="s">
        <v>457</v>
      </c>
      <c r="J260" s="66">
        <f>G260*I260/1000</f>
        <v>0.73</v>
      </c>
      <c r="K260" s="58"/>
    </row>
    <row r="261" spans="5:11">
      <c r="E261"/>
      <c r="K261" s="253"/>
    </row>
    <row r="262" ht="21" spans="5:11">
      <c r="E262"/>
      <c r="F262" s="248" t="s">
        <v>501</v>
      </c>
      <c r="G262" s="248"/>
      <c r="H262" s="248"/>
      <c r="I262" s="248"/>
      <c r="J262" s="248"/>
      <c r="K262" s="61">
        <f>K265+K266+K267</f>
        <v>8.458125</v>
      </c>
    </row>
    <row r="263" ht="15.75" spans="5:11">
      <c r="E263"/>
      <c r="F263" s="20"/>
      <c r="I263" s="57"/>
      <c r="K263" s="58"/>
    </row>
    <row r="264" ht="15.75" spans="5:11">
      <c r="E264"/>
      <c r="F264" s="282" t="s">
        <v>162</v>
      </c>
      <c r="G264" s="109" t="s">
        <v>163</v>
      </c>
      <c r="H264" s="110" t="s">
        <v>164</v>
      </c>
      <c r="I264" s="132"/>
      <c r="J264" s="68"/>
      <c r="K264" s="58"/>
    </row>
    <row r="265" ht="15.75" spans="5:11">
      <c r="E265"/>
      <c r="F265" s="283" t="s">
        <v>502</v>
      </c>
      <c r="G265" s="112">
        <v>12.5</v>
      </c>
      <c r="H265" s="112">
        <v>12.5</v>
      </c>
      <c r="I265" s="64" t="s">
        <v>503</v>
      </c>
      <c r="J265" s="68">
        <f>G265*I265/1000</f>
        <v>6.225</v>
      </c>
      <c r="K265" s="58">
        <f>J265</f>
        <v>6.225</v>
      </c>
    </row>
    <row r="266" ht="15.75" spans="5:11">
      <c r="E266"/>
      <c r="F266" s="283" t="s">
        <v>51</v>
      </c>
      <c r="G266" s="112">
        <v>37.5</v>
      </c>
      <c r="H266" s="112">
        <v>37.5</v>
      </c>
      <c r="I266" s="132"/>
      <c r="J266" s="68">
        <f>G266*I266/1000</f>
        <v>0</v>
      </c>
      <c r="K266" s="58">
        <f>J266</f>
        <v>0</v>
      </c>
    </row>
    <row r="267" ht="15.75" spans="5:11">
      <c r="E267"/>
      <c r="F267" s="283" t="s">
        <v>504</v>
      </c>
      <c r="G267" s="284">
        <v>37.5</v>
      </c>
      <c r="H267" s="284">
        <v>37.5</v>
      </c>
      <c r="I267" s="132">
        <v>59.55</v>
      </c>
      <c r="J267" s="68">
        <f>G267*I267/1000</f>
        <v>2.233125</v>
      </c>
      <c r="K267" s="58">
        <f>J267</f>
        <v>2.233125</v>
      </c>
    </row>
    <row r="268" spans="5:11">
      <c r="E268"/>
      <c r="K268" s="253"/>
    </row>
    <row r="269" ht="21" spans="6:11">
      <c r="F269" s="224" t="s">
        <v>505</v>
      </c>
      <c r="K269" s="236"/>
    </row>
    <row r="270" ht="15.75" spans="5:11">
      <c r="E270"/>
      <c r="F270" s="4" t="s">
        <v>282</v>
      </c>
      <c r="G270">
        <v>130</v>
      </c>
      <c r="I270">
        <v>320</v>
      </c>
      <c r="K270" s="237">
        <f>G270*I270/1000</f>
        <v>41.6</v>
      </c>
    </row>
    <row r="271" spans="5:11">
      <c r="E271"/>
      <c r="K271" s="253"/>
    </row>
    <row r="272" ht="15.75" spans="11:11">
      <c r="K272" s="253"/>
    </row>
    <row r="273" ht="21.75" spans="5:11">
      <c r="E273" s="220" t="s">
        <v>462</v>
      </c>
      <c r="F273" s="224" t="s">
        <v>506</v>
      </c>
      <c r="K273" s="198"/>
    </row>
    <row r="274" ht="17.25" spans="5:11">
      <c r="E274"/>
      <c r="F274" s="114" t="s">
        <v>283</v>
      </c>
      <c r="G274" s="115"/>
      <c r="H274" s="115"/>
      <c r="K274" s="175">
        <f>J278</f>
        <v>10.7304</v>
      </c>
    </row>
    <row r="275" ht="15.75" spans="5:8">
      <c r="E275"/>
      <c r="F275" s="117"/>
      <c r="G275" s="118" t="s">
        <v>284</v>
      </c>
      <c r="H275" s="118"/>
    </row>
    <row r="276" ht="15.75" spans="5:8">
      <c r="E276"/>
      <c r="F276" s="119"/>
      <c r="G276" s="118" t="s">
        <v>285</v>
      </c>
      <c r="H276" s="118"/>
    </row>
    <row r="277" ht="15.75" spans="5:8">
      <c r="E277"/>
      <c r="F277" s="117" t="s">
        <v>286</v>
      </c>
      <c r="G277" s="120" t="s">
        <v>163</v>
      </c>
      <c r="H277" s="120" t="s">
        <v>164</v>
      </c>
    </row>
    <row r="278" ht="15.75" spans="5:10">
      <c r="E278"/>
      <c r="F278" s="117" t="s">
        <v>288</v>
      </c>
      <c r="G278" s="118">
        <v>126.24</v>
      </c>
      <c r="H278" s="118">
        <v>120</v>
      </c>
      <c r="I278">
        <v>85</v>
      </c>
      <c r="J278" s="53">
        <f>G278*I278/1000</f>
        <v>10.7304</v>
      </c>
    </row>
    <row r="279" ht="15.75" spans="5:8">
      <c r="E279"/>
      <c r="F279" s="117" t="s">
        <v>289</v>
      </c>
      <c r="G279" s="249"/>
      <c r="H279" s="118">
        <v>120</v>
      </c>
    </row>
    <row r="280" spans="5:11">
      <c r="E280"/>
      <c r="K280" s="198"/>
    </row>
    <row r="281" spans="11:11">
      <c r="K281" s="253"/>
    </row>
    <row r="282" ht="21.75" spans="6:11">
      <c r="F282" s="225" t="s">
        <v>507</v>
      </c>
      <c r="K282" s="175">
        <f>J284+J287+J293+J295+J296</f>
        <v>3.03916</v>
      </c>
    </row>
    <row r="283" ht="15.75" spans="5:11">
      <c r="E283"/>
      <c r="F283" s="43" t="s">
        <v>162</v>
      </c>
      <c r="G283" s="44" t="s">
        <v>163</v>
      </c>
      <c r="H283" s="45" t="s">
        <v>164</v>
      </c>
      <c r="K283" s="253"/>
    </row>
    <row r="284" ht="15.75" spans="5:11">
      <c r="E284"/>
      <c r="F284" s="46" t="s">
        <v>252</v>
      </c>
      <c r="G284" s="139">
        <v>93.75</v>
      </c>
      <c r="H284" s="140">
        <v>75</v>
      </c>
      <c r="I284">
        <v>27</v>
      </c>
      <c r="J284">
        <f>G284*I284/1000</f>
        <v>2.53125</v>
      </c>
      <c r="K284" s="253"/>
    </row>
    <row r="285" ht="15.75" spans="5:11">
      <c r="E285"/>
      <c r="F285" s="46" t="s">
        <v>258</v>
      </c>
      <c r="G285" s="49">
        <v>12.5</v>
      </c>
      <c r="H285" s="48">
        <v>10</v>
      </c>
      <c r="I285">
        <v>30</v>
      </c>
      <c r="K285" s="253"/>
    </row>
    <row r="286" ht="15.75" spans="5:11">
      <c r="E286"/>
      <c r="F286" s="46" t="s">
        <v>259</v>
      </c>
      <c r="G286" s="47">
        <v>11.88</v>
      </c>
      <c r="H286" s="48">
        <v>10</v>
      </c>
      <c r="I286">
        <v>21</v>
      </c>
      <c r="K286" s="253"/>
    </row>
    <row r="287" ht="15.75" spans="5:11">
      <c r="E287"/>
      <c r="F287" s="46" t="s">
        <v>249</v>
      </c>
      <c r="G287" s="47">
        <v>2.43</v>
      </c>
      <c r="H287" s="48">
        <v>2.43</v>
      </c>
      <c r="I287">
        <v>137</v>
      </c>
      <c r="J287">
        <f>G287*I287/1000</f>
        <v>0.33291</v>
      </c>
      <c r="K287" s="253"/>
    </row>
    <row r="288" ht="15.75" hidden="1" spans="5:11">
      <c r="E288"/>
      <c r="F288" s="46" t="s">
        <v>324</v>
      </c>
      <c r="G288" s="47">
        <v>10</v>
      </c>
      <c r="H288" s="48">
        <v>10</v>
      </c>
      <c r="K288" s="253"/>
    </row>
    <row r="289" ht="15.75" hidden="1" spans="5:11">
      <c r="E289"/>
      <c r="F289" s="46" t="s">
        <v>325</v>
      </c>
      <c r="G289" s="47">
        <v>10</v>
      </c>
      <c r="H289" s="48">
        <v>10</v>
      </c>
      <c r="K289" s="253"/>
    </row>
    <row r="290" ht="15.75" hidden="1" spans="5:11">
      <c r="E290"/>
      <c r="F290" s="46" t="s">
        <v>326</v>
      </c>
      <c r="G290" s="47">
        <v>10</v>
      </c>
      <c r="H290" s="48">
        <v>10</v>
      </c>
      <c r="K290" s="253"/>
    </row>
    <row r="291" ht="15.75" hidden="1" spans="5:11">
      <c r="E291"/>
      <c r="F291" s="46" t="s">
        <v>327</v>
      </c>
      <c r="G291" s="141">
        <v>44323</v>
      </c>
      <c r="H291" s="142">
        <v>44323</v>
      </c>
      <c r="K291" s="253"/>
    </row>
    <row r="292" ht="15.75" hidden="1" spans="5:11">
      <c r="E292"/>
      <c r="F292" s="46" t="s">
        <v>328</v>
      </c>
      <c r="G292" s="47">
        <v>5</v>
      </c>
      <c r="H292" s="48">
        <v>5</v>
      </c>
      <c r="K292" s="253"/>
    </row>
    <row r="293" ht="15.75" spans="5:11">
      <c r="E293"/>
      <c r="F293" s="46" t="s">
        <v>508</v>
      </c>
      <c r="G293" s="47">
        <v>2.43</v>
      </c>
      <c r="H293" s="48">
        <v>2.43</v>
      </c>
      <c r="J293">
        <f>G293*I293/1000</f>
        <v>0</v>
      </c>
      <c r="K293" s="253"/>
    </row>
    <row r="294" ht="15.75" hidden="1" spans="5:11">
      <c r="E294"/>
      <c r="F294" s="46" t="s">
        <v>330</v>
      </c>
      <c r="G294" s="47">
        <v>5</v>
      </c>
      <c r="H294" s="48">
        <v>5</v>
      </c>
      <c r="K294" s="253"/>
    </row>
    <row r="295" ht="15.75" spans="5:11">
      <c r="E295"/>
      <c r="F295" s="46" t="s">
        <v>225</v>
      </c>
      <c r="G295" s="139">
        <v>5</v>
      </c>
      <c r="H295" s="48">
        <v>5</v>
      </c>
      <c r="J295">
        <f>G295*I295/1000</f>
        <v>0</v>
      </c>
      <c r="K295" s="253"/>
    </row>
    <row r="296" ht="15.75" spans="5:11">
      <c r="E296"/>
      <c r="F296" s="46" t="s">
        <v>509</v>
      </c>
      <c r="G296" s="47">
        <v>5</v>
      </c>
      <c r="H296" s="48">
        <v>5</v>
      </c>
      <c r="I296">
        <v>35</v>
      </c>
      <c r="J296">
        <f>G296*I296/1000</f>
        <v>0.175</v>
      </c>
      <c r="K296" s="253"/>
    </row>
    <row r="297" ht="15.75" spans="6:11">
      <c r="F297" s="46" t="s">
        <v>180</v>
      </c>
      <c r="G297" s="285">
        <v>190</v>
      </c>
      <c r="H297" s="286">
        <v>190</v>
      </c>
      <c r="I297">
        <v>0</v>
      </c>
      <c r="J297">
        <f t="shared" ref="J297:J300" si="8">G297*I297/1000</f>
        <v>0</v>
      </c>
      <c r="K297" s="253"/>
    </row>
    <row r="298" ht="15.75" spans="6:11">
      <c r="F298" s="46" t="s">
        <v>510</v>
      </c>
      <c r="G298" s="286">
        <v>190</v>
      </c>
      <c r="H298" s="286">
        <v>190</v>
      </c>
      <c r="J298">
        <f t="shared" si="8"/>
        <v>0</v>
      </c>
      <c r="K298" s="253"/>
    </row>
    <row r="299" ht="15.75" spans="6:11">
      <c r="F299" s="46" t="s">
        <v>511</v>
      </c>
      <c r="G299" s="286">
        <v>190</v>
      </c>
      <c r="H299" s="286">
        <v>190</v>
      </c>
      <c r="J299">
        <f t="shared" si="8"/>
        <v>0</v>
      </c>
      <c r="K299" s="253"/>
    </row>
    <row r="300" ht="15.75" spans="6:11">
      <c r="F300" s="46" t="s">
        <v>212</v>
      </c>
      <c r="G300" s="286">
        <v>0.83</v>
      </c>
      <c r="H300" s="286">
        <v>0.83</v>
      </c>
      <c r="I300">
        <v>17</v>
      </c>
      <c r="J300">
        <f t="shared" si="8"/>
        <v>0.01411</v>
      </c>
      <c r="K300" s="253"/>
    </row>
    <row r="301" spans="7:11">
      <c r="G301" s="286"/>
      <c r="H301" s="286"/>
      <c r="K301" s="253"/>
    </row>
    <row r="302" spans="7:11">
      <c r="G302" s="286"/>
      <c r="H302" s="286"/>
      <c r="K302" s="253"/>
    </row>
    <row r="303" spans="11:11">
      <c r="K303" s="253"/>
    </row>
    <row r="304" ht="21" spans="5:11">
      <c r="E304"/>
      <c r="F304" s="225" t="s">
        <v>512</v>
      </c>
      <c r="K304" s="175">
        <f>J307+J309+J310</f>
        <v>9.5598</v>
      </c>
    </row>
    <row r="305" ht="15.75" spans="5:11">
      <c r="E305"/>
      <c r="F305" s="42" t="s">
        <v>161</v>
      </c>
      <c r="K305" s="253"/>
    </row>
    <row r="306" ht="15.75" spans="5:11">
      <c r="E306"/>
      <c r="F306" s="43" t="s">
        <v>162</v>
      </c>
      <c r="G306" s="44" t="s">
        <v>163</v>
      </c>
      <c r="H306" s="45" t="s">
        <v>164</v>
      </c>
      <c r="K306" s="253"/>
    </row>
    <row r="307" ht="15.75" spans="5:11">
      <c r="E307"/>
      <c r="F307" s="46" t="s">
        <v>333</v>
      </c>
      <c r="G307" s="47">
        <v>68</v>
      </c>
      <c r="H307" s="48">
        <v>68</v>
      </c>
      <c r="I307">
        <v>59</v>
      </c>
      <c r="J307">
        <f>G307*I307/1000</f>
        <v>4.012</v>
      </c>
      <c r="K307" s="253"/>
    </row>
    <row r="308" ht="15.75" spans="5:11">
      <c r="E308"/>
      <c r="F308" s="46" t="s">
        <v>180</v>
      </c>
      <c r="G308" s="47">
        <v>408</v>
      </c>
      <c r="H308" s="48">
        <v>408</v>
      </c>
      <c r="J308">
        <f>G308*I308/1000</f>
        <v>0</v>
      </c>
      <c r="K308" s="253"/>
    </row>
    <row r="309" ht="15.75" spans="5:11">
      <c r="E309"/>
      <c r="F309" s="46" t="s">
        <v>264</v>
      </c>
      <c r="G309" s="47">
        <v>3.4</v>
      </c>
      <c r="H309" s="48">
        <v>3.4</v>
      </c>
      <c r="I309">
        <v>17</v>
      </c>
      <c r="J309">
        <f>G309*I309/1000</f>
        <v>0.0578</v>
      </c>
      <c r="K309" s="253"/>
    </row>
    <row r="310" ht="15.75" spans="5:11">
      <c r="E310"/>
      <c r="F310" s="46" t="s">
        <v>173</v>
      </c>
      <c r="G310" s="47">
        <v>9</v>
      </c>
      <c r="H310" s="48">
        <v>9</v>
      </c>
      <c r="I310">
        <v>610</v>
      </c>
      <c r="J310">
        <f>G310*I310/1000</f>
        <v>5.49</v>
      </c>
      <c r="K310" s="253"/>
    </row>
    <row r="311" spans="11:11">
      <c r="K311" s="253"/>
    </row>
    <row r="312" spans="11:11">
      <c r="K312" s="253"/>
    </row>
    <row r="313" ht="21" spans="5:11">
      <c r="E313"/>
      <c r="F313" s="225" t="s">
        <v>513</v>
      </c>
      <c r="K313" s="175">
        <f>J327+J329+J330+J331+J332</f>
        <v>34.23432</v>
      </c>
    </row>
    <row r="314" spans="5:11">
      <c r="E314"/>
      <c r="F314" s="50" t="s">
        <v>335</v>
      </c>
      <c r="K314" s="253"/>
    </row>
    <row r="315" spans="5:11">
      <c r="E315"/>
      <c r="F315" s="50" t="s">
        <v>191</v>
      </c>
      <c r="K315" s="253"/>
    </row>
    <row r="316" spans="11:11">
      <c r="K316" s="253"/>
    </row>
    <row r="317" spans="5:11">
      <c r="E317"/>
      <c r="F317" s="71" t="s">
        <v>192</v>
      </c>
      <c r="K317" s="53"/>
    </row>
    <row r="318" spans="5:11">
      <c r="E318"/>
      <c r="F318" s="144"/>
      <c r="K318" s="53"/>
    </row>
    <row r="319" hidden="1" spans="5:11">
      <c r="E319"/>
      <c r="F319" s="145" t="s">
        <v>336</v>
      </c>
      <c r="K319" s="53"/>
    </row>
    <row r="320" ht="15.75" spans="5:11">
      <c r="E320"/>
      <c r="F320" s="42" t="s">
        <v>272</v>
      </c>
      <c r="K320" s="53"/>
    </row>
    <row r="321" ht="15.75" spans="5:11">
      <c r="E321"/>
      <c r="F321" s="43" t="s">
        <v>162</v>
      </c>
      <c r="G321" s="44" t="s">
        <v>163</v>
      </c>
      <c r="H321" s="45" t="s">
        <v>164</v>
      </c>
      <c r="K321" s="53"/>
    </row>
    <row r="322" ht="15.75" hidden="1" spans="5:11">
      <c r="E322"/>
      <c r="F322" s="46" t="s">
        <v>337</v>
      </c>
      <c r="G322" s="47">
        <v>107</v>
      </c>
      <c r="H322" s="48">
        <v>79</v>
      </c>
      <c r="K322" s="53"/>
    </row>
    <row r="323" ht="15.75" hidden="1" spans="5:11">
      <c r="E323"/>
      <c r="F323" s="46" t="s">
        <v>338</v>
      </c>
      <c r="G323" s="47">
        <v>107</v>
      </c>
      <c r="H323" s="48">
        <v>79</v>
      </c>
      <c r="K323" s="53"/>
    </row>
    <row r="324" ht="15.75" hidden="1" spans="5:11">
      <c r="E324"/>
      <c r="F324" s="46" t="s">
        <v>339</v>
      </c>
      <c r="G324" s="47">
        <v>107</v>
      </c>
      <c r="H324" s="48">
        <v>79</v>
      </c>
      <c r="K324" s="53"/>
    </row>
    <row r="325" ht="15.75" hidden="1" spans="5:11">
      <c r="E325"/>
      <c r="F325" s="46" t="s">
        <v>340</v>
      </c>
      <c r="G325" s="47">
        <v>107</v>
      </c>
      <c r="H325" s="48">
        <v>79</v>
      </c>
      <c r="K325" s="53"/>
    </row>
    <row r="326" ht="15.75" hidden="1" spans="5:11">
      <c r="E326"/>
      <c r="F326" s="46" t="s">
        <v>341</v>
      </c>
      <c r="G326" s="47">
        <v>107</v>
      </c>
      <c r="H326" s="48">
        <v>79</v>
      </c>
      <c r="K326" s="53"/>
    </row>
    <row r="327" ht="15.75" spans="5:11">
      <c r="E327"/>
      <c r="F327" s="46" t="s">
        <v>342</v>
      </c>
      <c r="G327" s="47">
        <v>87</v>
      </c>
      <c r="H327" s="48">
        <v>74</v>
      </c>
      <c r="I327">
        <v>360.36</v>
      </c>
      <c r="J327" s="53">
        <f>G327*I327/1000</f>
        <v>31.35132</v>
      </c>
      <c r="K327" s="53"/>
    </row>
    <row r="328" ht="15.75" spans="5:11">
      <c r="E328"/>
      <c r="F328" s="46" t="s">
        <v>343</v>
      </c>
      <c r="G328" s="47">
        <v>87</v>
      </c>
      <c r="H328" s="48">
        <v>74</v>
      </c>
      <c r="K328" s="53"/>
    </row>
    <row r="329" ht="15.75" spans="5:11">
      <c r="E329"/>
      <c r="F329" s="46" t="s">
        <v>249</v>
      </c>
      <c r="G329" s="47">
        <v>5</v>
      </c>
      <c r="H329" s="48">
        <v>5</v>
      </c>
      <c r="I329">
        <v>137</v>
      </c>
      <c r="J329" s="53">
        <f>G329*I329/1000</f>
        <v>0.685</v>
      </c>
      <c r="K329" s="53"/>
    </row>
    <row r="330" ht="15.75" spans="5:11">
      <c r="E330"/>
      <c r="F330" s="46" t="s">
        <v>259</v>
      </c>
      <c r="G330" s="47">
        <v>12</v>
      </c>
      <c r="H330" s="48">
        <v>10</v>
      </c>
      <c r="I330">
        <v>21</v>
      </c>
      <c r="J330" s="53">
        <f>G330*I330/1000</f>
        <v>0.252</v>
      </c>
      <c r="K330" s="53"/>
    </row>
    <row r="331" ht="15.75" spans="5:11">
      <c r="E331"/>
      <c r="F331" s="46" t="s">
        <v>291</v>
      </c>
      <c r="G331" s="47">
        <v>8</v>
      </c>
      <c r="H331" s="48">
        <v>8</v>
      </c>
      <c r="I331">
        <v>234</v>
      </c>
      <c r="J331" s="53">
        <f>G331*I331/1000</f>
        <v>1.872</v>
      </c>
      <c r="K331" s="53"/>
    </row>
    <row r="332" ht="15.75" spans="5:11">
      <c r="E332"/>
      <c r="F332" s="46" t="s">
        <v>196</v>
      </c>
      <c r="G332" s="47">
        <v>2</v>
      </c>
      <c r="H332" s="48">
        <v>2</v>
      </c>
      <c r="I332">
        <v>37</v>
      </c>
      <c r="J332" s="53">
        <f>G332*I332/1000</f>
        <v>0.074</v>
      </c>
      <c r="K332" s="53"/>
    </row>
    <row r="333" ht="15.75" spans="5:11">
      <c r="E333"/>
      <c r="F333" s="72" t="s">
        <v>344</v>
      </c>
      <c r="G333" s="49" t="s">
        <v>172</v>
      </c>
      <c r="H333" s="73">
        <v>50</v>
      </c>
      <c r="K333" s="253"/>
    </row>
    <row r="334" ht="15.75" spans="5:11">
      <c r="E334"/>
      <c r="F334" s="72" t="s">
        <v>345</v>
      </c>
      <c r="G334" s="49" t="s">
        <v>172</v>
      </c>
      <c r="H334" s="73">
        <v>50</v>
      </c>
      <c r="K334" s="253"/>
    </row>
    <row r="335" spans="11:11">
      <c r="K335" s="253"/>
    </row>
    <row r="336" ht="21.75" spans="6:11">
      <c r="F336" s="287" t="s">
        <v>514</v>
      </c>
      <c r="K336" s="175">
        <f>J340+J341+J342</f>
        <v>3.845</v>
      </c>
    </row>
    <row r="337" ht="25.15" customHeight="1" spans="6:11">
      <c r="F337" s="147" t="s">
        <v>286</v>
      </c>
      <c r="G337" s="148" t="s">
        <v>284</v>
      </c>
      <c r="H337" s="149"/>
      <c r="K337" s="253"/>
    </row>
    <row r="338" ht="15.75" spans="6:11">
      <c r="F338" s="150"/>
      <c r="G338" s="151" t="s">
        <v>515</v>
      </c>
      <c r="H338" s="152"/>
      <c r="K338" s="253"/>
    </row>
    <row r="339" ht="15.75" spans="6:11">
      <c r="F339" s="153"/>
      <c r="G339" s="152" t="s">
        <v>516</v>
      </c>
      <c r="H339" s="152" t="s">
        <v>517</v>
      </c>
      <c r="K339" s="253"/>
    </row>
    <row r="340" ht="15.75" spans="6:11">
      <c r="F340" s="154" t="s">
        <v>301</v>
      </c>
      <c r="G340" s="152">
        <v>25</v>
      </c>
      <c r="H340" s="152">
        <v>30.5</v>
      </c>
      <c r="I340">
        <v>110</v>
      </c>
      <c r="J340" s="53">
        <f>G340*I340/1000</f>
        <v>2.75</v>
      </c>
      <c r="K340" s="253"/>
    </row>
    <row r="341" ht="15.75" spans="6:11">
      <c r="F341" s="154" t="s">
        <v>180</v>
      </c>
      <c r="G341" s="152">
        <v>190</v>
      </c>
      <c r="H341" s="152">
        <v>190</v>
      </c>
      <c r="I341">
        <v>0</v>
      </c>
      <c r="J341" s="53">
        <f>G341*I341/1000</f>
        <v>0</v>
      </c>
      <c r="K341" s="253"/>
    </row>
    <row r="342" ht="15.75" spans="6:11">
      <c r="F342" s="154" t="s">
        <v>183</v>
      </c>
      <c r="G342" s="152">
        <v>15</v>
      </c>
      <c r="H342" s="152">
        <v>15</v>
      </c>
      <c r="I342">
        <v>73</v>
      </c>
      <c r="J342" s="53">
        <f>G342*I342/1000</f>
        <v>1.095</v>
      </c>
      <c r="K342" s="253"/>
    </row>
    <row r="343" ht="15.75" spans="6:11">
      <c r="F343" s="155" t="s">
        <v>518</v>
      </c>
      <c r="G343" s="152" t="s">
        <v>172</v>
      </c>
      <c r="H343" s="152" t="s">
        <v>172</v>
      </c>
      <c r="K343" s="253"/>
    </row>
    <row r="344" spans="7:11">
      <c r="G344" s="52"/>
      <c r="H344" s="52"/>
      <c r="K344" s="263"/>
    </row>
    <row r="345" hidden="1" spans="11:11">
      <c r="K345" s="253"/>
    </row>
    <row r="346" hidden="1" spans="11:11">
      <c r="K346" s="253"/>
    </row>
    <row r="347" ht="21" spans="6:11">
      <c r="F347" s="224" t="s">
        <v>519</v>
      </c>
      <c r="K347" s="236"/>
    </row>
    <row r="348" ht="15.75" spans="5:11">
      <c r="E348"/>
      <c r="F348" s="4" t="s">
        <v>32</v>
      </c>
      <c r="G348" s="244">
        <v>60</v>
      </c>
      <c r="I348">
        <v>32.63</v>
      </c>
      <c r="K348" s="237">
        <f>G348*I348/1000</f>
        <v>1.9578</v>
      </c>
    </row>
    <row r="349" spans="11:11">
      <c r="K349" s="253"/>
    </row>
    <row r="350" ht="21.75" spans="6:11">
      <c r="F350" s="224" t="s">
        <v>466</v>
      </c>
      <c r="K350" s="253"/>
    </row>
    <row r="351" ht="15.75" spans="5:11">
      <c r="E351" s="220" t="s">
        <v>467</v>
      </c>
      <c r="F351" s="4" t="s">
        <v>417</v>
      </c>
      <c r="G351">
        <v>207</v>
      </c>
      <c r="H351">
        <v>200</v>
      </c>
      <c r="I351">
        <v>59.4</v>
      </c>
      <c r="K351" s="266">
        <f>G351*I351/1000</f>
        <v>12.2958</v>
      </c>
    </row>
    <row r="352" spans="5:11">
      <c r="E352"/>
      <c r="K352" s="267"/>
    </row>
    <row r="353" spans="5:11">
      <c r="E353"/>
      <c r="F353" s="4" t="s">
        <v>443</v>
      </c>
      <c r="G353">
        <v>70</v>
      </c>
      <c r="I353">
        <v>13.72</v>
      </c>
      <c r="K353" s="268">
        <v>13.72</v>
      </c>
    </row>
    <row r="354" ht="11.45" customHeight="1" spans="11:11">
      <c r="K354" s="236"/>
    </row>
    <row r="355" ht="15.6" customHeight="1" spans="11:11">
      <c r="K355" s="236"/>
    </row>
    <row r="356" s="3" customFormat="1" ht="21.75" spans="5:11">
      <c r="E356" s="159"/>
      <c r="F356" s="219" t="s">
        <v>218</v>
      </c>
      <c r="G356" s="257"/>
      <c r="H356" s="257"/>
      <c r="I356" s="257"/>
      <c r="J356" s="257"/>
      <c r="K356" s="260">
        <f>K358+K372+K389+K395+K400+K408+K427+K435+K450+K453+K456+K467</f>
        <v>151.571835</v>
      </c>
    </row>
    <row r="357" ht="15.75"/>
    <row r="358" ht="21.75" spans="5:11">
      <c r="E358" s="220" t="s">
        <v>451</v>
      </c>
      <c r="F358" s="288" t="s">
        <v>219</v>
      </c>
      <c r="G358" s="161"/>
      <c r="H358" s="161"/>
      <c r="I358" s="62"/>
      <c r="J358" s="32"/>
      <c r="K358" s="176">
        <f>J365+J366+J368+J370</f>
        <v>10.742</v>
      </c>
    </row>
    <row r="359" spans="6:11">
      <c r="F359" s="162" t="s">
        <v>220</v>
      </c>
      <c r="G359" s="161"/>
      <c r="H359" s="161"/>
      <c r="I359" s="62"/>
      <c r="J359" s="22"/>
      <c r="K359" s="177"/>
    </row>
    <row r="360" spans="6:11">
      <c r="F360" s="162" t="s">
        <v>191</v>
      </c>
      <c r="G360" s="161"/>
      <c r="H360" s="161"/>
      <c r="I360" s="62"/>
      <c r="J360" s="22"/>
      <c r="K360" s="177"/>
    </row>
    <row r="361" spans="6:11">
      <c r="F361" s="37"/>
      <c r="G361" s="161"/>
      <c r="H361" s="161"/>
      <c r="I361" s="62"/>
      <c r="J361" s="22"/>
      <c r="K361" s="177"/>
    </row>
    <row r="362" spans="6:11">
      <c r="F362" s="163" t="s">
        <v>192</v>
      </c>
      <c r="G362" s="161"/>
      <c r="H362" s="161"/>
      <c r="I362" s="62"/>
      <c r="J362" s="22"/>
      <c r="K362" s="177"/>
    </row>
    <row r="363" ht="16.5" spans="6:11">
      <c r="F363" s="164" t="s">
        <v>161</v>
      </c>
      <c r="G363" s="161"/>
      <c r="H363" s="161"/>
      <c r="I363" s="62"/>
      <c r="J363" s="22"/>
      <c r="K363" s="177"/>
    </row>
    <row r="364" ht="15.75" spans="6:11">
      <c r="F364" s="165" t="s">
        <v>162</v>
      </c>
      <c r="G364" s="166" t="s">
        <v>163</v>
      </c>
      <c r="H364" s="167" t="s">
        <v>164</v>
      </c>
      <c r="I364" s="62"/>
      <c r="J364" s="22"/>
      <c r="K364" s="177"/>
    </row>
    <row r="365" ht="15.75" spans="6:11">
      <c r="F365" s="168" t="s">
        <v>194</v>
      </c>
      <c r="G365" s="169">
        <v>30.8</v>
      </c>
      <c r="H365" s="170">
        <v>30.8</v>
      </c>
      <c r="I365" s="62">
        <v>40</v>
      </c>
      <c r="J365" s="68">
        <f>G365*I365/1000</f>
        <v>1.232</v>
      </c>
      <c r="K365" s="177"/>
    </row>
    <row r="366" ht="15.75" spans="6:11">
      <c r="F366" s="168" t="s">
        <v>169</v>
      </c>
      <c r="G366" s="169">
        <v>106</v>
      </c>
      <c r="H366" s="170">
        <v>106</v>
      </c>
      <c r="I366" s="62">
        <v>57.5</v>
      </c>
      <c r="J366" s="68">
        <f>G366*I366/1000</f>
        <v>6.095</v>
      </c>
      <c r="K366" s="177"/>
    </row>
    <row r="367" ht="15.75" spans="6:11">
      <c r="F367" s="168" t="s">
        <v>180</v>
      </c>
      <c r="G367" s="169">
        <v>70</v>
      </c>
      <c r="H367" s="170">
        <v>70</v>
      </c>
      <c r="I367" s="62"/>
      <c r="J367" s="63"/>
      <c r="K367" s="177"/>
    </row>
    <row r="368" ht="15.75" spans="6:11">
      <c r="F368" s="168" t="s">
        <v>183</v>
      </c>
      <c r="G368" s="169">
        <v>5</v>
      </c>
      <c r="H368" s="170">
        <v>5</v>
      </c>
      <c r="I368" s="104">
        <v>73</v>
      </c>
      <c r="J368" s="68">
        <f>G368*I368/1000</f>
        <v>0.365</v>
      </c>
      <c r="K368" s="177"/>
    </row>
    <row r="369" ht="15.75" spans="5:11">
      <c r="E369"/>
      <c r="F369" s="171" t="s">
        <v>221</v>
      </c>
      <c r="G369" s="172" t="s">
        <v>172</v>
      </c>
      <c r="H369" s="173">
        <v>192</v>
      </c>
      <c r="I369" s="62"/>
      <c r="J369" s="63"/>
      <c r="K369" s="177"/>
    </row>
    <row r="370" ht="15.75" spans="5:11">
      <c r="E370"/>
      <c r="F370" s="168" t="s">
        <v>173</v>
      </c>
      <c r="G370" s="169">
        <v>5</v>
      </c>
      <c r="H370" s="170">
        <v>5</v>
      </c>
      <c r="I370" s="104">
        <v>610</v>
      </c>
      <c r="J370" s="68">
        <f>G370*I370/1000</f>
        <v>3.05</v>
      </c>
      <c r="K370" s="177"/>
    </row>
    <row r="371" spans="5:11">
      <c r="E371"/>
      <c r="F371" s="20"/>
      <c r="I371" s="57"/>
      <c r="K371" s="177"/>
    </row>
    <row r="372" ht="21" spans="6:11">
      <c r="F372" s="222" t="s">
        <v>453</v>
      </c>
      <c r="G372" s="22"/>
      <c r="H372" s="22"/>
      <c r="I372" s="64"/>
      <c r="J372" s="65"/>
      <c r="K372" s="233">
        <f>J379</f>
        <v>6.209</v>
      </c>
    </row>
    <row r="373" ht="15.75" spans="5:11">
      <c r="E373"/>
      <c r="F373" s="23" t="s">
        <v>176</v>
      </c>
      <c r="G373" s="23"/>
      <c r="H373" s="23"/>
      <c r="I373" s="23"/>
      <c r="J373" s="23"/>
      <c r="K373" s="235"/>
    </row>
    <row r="374" ht="16.5" spans="5:11">
      <c r="E374"/>
      <c r="F374" s="24" t="s">
        <v>161</v>
      </c>
      <c r="G374" s="22"/>
      <c r="H374" s="22"/>
      <c r="I374" s="64"/>
      <c r="J374" s="65"/>
      <c r="K374" s="234"/>
    </row>
    <row r="375" ht="16.5" spans="5:11">
      <c r="E375"/>
      <c r="F375" s="25" t="s">
        <v>162</v>
      </c>
      <c r="G375" s="26" t="s">
        <v>163</v>
      </c>
      <c r="H375" s="27" t="s">
        <v>164</v>
      </c>
      <c r="I375" s="64"/>
      <c r="J375" s="65"/>
      <c r="K375" s="234"/>
    </row>
    <row r="376" ht="16.5" spans="5:11">
      <c r="E376"/>
      <c r="F376" s="28" t="s">
        <v>178</v>
      </c>
      <c r="G376" s="29">
        <v>1</v>
      </c>
      <c r="H376" s="30">
        <v>1</v>
      </c>
      <c r="I376" s="64" t="s">
        <v>454</v>
      </c>
      <c r="J376" s="66">
        <f>G376*I376/1000</f>
        <v>0.65</v>
      </c>
      <c r="K376" s="234"/>
    </row>
    <row r="377" ht="16.5" spans="5:11">
      <c r="E377"/>
      <c r="F377" s="28" t="s">
        <v>180</v>
      </c>
      <c r="G377" s="29">
        <v>54</v>
      </c>
      <c r="H377" s="30">
        <v>54</v>
      </c>
      <c r="I377" s="64"/>
      <c r="J377" s="65"/>
      <c r="K377" s="234"/>
    </row>
    <row r="378" ht="15.75" spans="5:11">
      <c r="E378"/>
      <c r="F378" s="31"/>
      <c r="G378" s="32"/>
      <c r="H378" s="32"/>
      <c r="I378" s="64"/>
      <c r="J378" s="65"/>
      <c r="K378" s="234"/>
    </row>
    <row r="379" ht="21" spans="5:11">
      <c r="E379"/>
      <c r="F379" s="222" t="s">
        <v>455</v>
      </c>
      <c r="G379" s="22"/>
      <c r="H379" s="22"/>
      <c r="I379" s="64"/>
      <c r="J379" s="67">
        <f>J383+J384+J385</f>
        <v>6.209</v>
      </c>
      <c r="K379" s="234"/>
    </row>
    <row r="380" ht="15.75" spans="5:11">
      <c r="E380"/>
      <c r="F380" s="23" t="s">
        <v>176</v>
      </c>
      <c r="G380" s="23"/>
      <c r="H380" s="23"/>
      <c r="I380" s="23"/>
      <c r="J380" s="23"/>
      <c r="K380" s="234"/>
    </row>
    <row r="381" ht="16.5" spans="5:11">
      <c r="E381"/>
      <c r="F381" s="24" t="s">
        <v>161</v>
      </c>
      <c r="G381" s="22"/>
      <c r="H381" s="22"/>
      <c r="I381" s="64"/>
      <c r="J381" s="65"/>
      <c r="K381" s="234"/>
    </row>
    <row r="382" ht="16.5" spans="5:11">
      <c r="E382"/>
      <c r="F382" s="25" t="s">
        <v>162</v>
      </c>
      <c r="G382" s="26" t="s">
        <v>163</v>
      </c>
      <c r="H382" s="27" t="s">
        <v>164</v>
      </c>
      <c r="I382" s="64"/>
      <c r="J382" s="65"/>
      <c r="K382" s="234"/>
    </row>
    <row r="383" ht="16.5" spans="5:11">
      <c r="E383"/>
      <c r="F383" s="28" t="s">
        <v>456</v>
      </c>
      <c r="G383" s="34" t="s">
        <v>172</v>
      </c>
      <c r="H383" s="30">
        <v>50</v>
      </c>
      <c r="I383" s="64"/>
      <c r="J383" s="68">
        <f>J376</f>
        <v>0.65</v>
      </c>
      <c r="K383" s="234"/>
    </row>
    <row r="384" ht="16.5" spans="5:11">
      <c r="E384"/>
      <c r="F384" s="28" t="s">
        <v>183</v>
      </c>
      <c r="G384" s="29">
        <v>15</v>
      </c>
      <c r="H384" s="30">
        <v>15</v>
      </c>
      <c r="I384" s="64" t="s">
        <v>457</v>
      </c>
      <c r="J384" s="68">
        <f>G384*I384/1000</f>
        <v>1.095</v>
      </c>
      <c r="K384" s="234"/>
    </row>
    <row r="385" ht="16.5" spans="5:11">
      <c r="E385"/>
      <c r="F385" s="28" t="s">
        <v>185</v>
      </c>
      <c r="G385" s="29">
        <v>8</v>
      </c>
      <c r="H385" s="30">
        <v>7</v>
      </c>
      <c r="I385" s="64" t="s">
        <v>458</v>
      </c>
      <c r="J385" s="68">
        <f>G385*I385/1000</f>
        <v>4.464</v>
      </c>
      <c r="K385" s="234"/>
    </row>
    <row r="386" ht="16.5" spans="5:11">
      <c r="E386"/>
      <c r="F386" s="28" t="s">
        <v>180</v>
      </c>
      <c r="G386" s="29">
        <v>150</v>
      </c>
      <c r="H386" s="30">
        <v>150</v>
      </c>
      <c r="I386" s="64"/>
      <c r="J386" s="65"/>
      <c r="K386" s="234"/>
    </row>
    <row r="387" spans="5:11">
      <c r="E387"/>
      <c r="F387" s="96"/>
      <c r="G387" s="97"/>
      <c r="H387" s="97"/>
      <c r="I387" s="106"/>
      <c r="J387" s="68"/>
      <c r="K387" s="177"/>
    </row>
    <row r="388" spans="5:11">
      <c r="E388"/>
      <c r="F388" s="96"/>
      <c r="G388" s="97"/>
      <c r="H388" s="97"/>
      <c r="I388" s="106"/>
      <c r="J388" s="68"/>
      <c r="K388" s="177"/>
    </row>
    <row r="389" ht="21" spans="5:11">
      <c r="E389"/>
      <c r="F389" s="289" t="s">
        <v>520</v>
      </c>
      <c r="G389" s="97"/>
      <c r="H389" s="97"/>
      <c r="I389" s="106"/>
      <c r="J389" s="65"/>
      <c r="K389" s="176">
        <f>J390+J391+J392</f>
        <v>9.858125</v>
      </c>
    </row>
    <row r="390" spans="5:11">
      <c r="E390"/>
      <c r="F390" s="96" t="s">
        <v>521</v>
      </c>
      <c r="G390" s="36">
        <v>37.5</v>
      </c>
      <c r="H390" s="97">
        <v>37.5</v>
      </c>
      <c r="I390" s="106" t="s">
        <v>475</v>
      </c>
      <c r="J390" s="67">
        <f>G390*I390/1000</f>
        <v>0</v>
      </c>
      <c r="K390" s="178"/>
    </row>
    <row r="391" spans="5:11">
      <c r="E391"/>
      <c r="F391" s="96" t="s">
        <v>522</v>
      </c>
      <c r="G391" s="36">
        <v>37.5</v>
      </c>
      <c r="H391" s="97">
        <v>37.5</v>
      </c>
      <c r="I391" s="106" t="s">
        <v>477</v>
      </c>
      <c r="J391" s="67">
        <f>G391*I391/1000</f>
        <v>2.233125</v>
      </c>
      <c r="K391" s="178"/>
    </row>
    <row r="392" ht="15.75" spans="5:11">
      <c r="E392"/>
      <c r="F392" s="96" t="s">
        <v>214</v>
      </c>
      <c r="G392" s="65">
        <v>12.5</v>
      </c>
      <c r="H392" s="97">
        <v>12.5</v>
      </c>
      <c r="I392" s="106" t="s">
        <v>523</v>
      </c>
      <c r="J392" s="67">
        <f>G392*I392/1000</f>
        <v>7.625</v>
      </c>
      <c r="K392" s="178"/>
    </row>
    <row r="393" ht="15.75" spans="5:11">
      <c r="E393"/>
      <c r="F393" s="111"/>
      <c r="G393" s="179"/>
      <c r="H393" s="179"/>
      <c r="I393" s="132"/>
      <c r="J393" s="68"/>
      <c r="K393" s="177"/>
    </row>
    <row r="394" ht="21" hidden="1" spans="6:11">
      <c r="F394" s="224" t="s">
        <v>478</v>
      </c>
      <c r="J394" s="68"/>
      <c r="K394" s="253"/>
    </row>
    <row r="395" hidden="1" spans="6:11">
      <c r="F395" s="20" t="s">
        <v>479</v>
      </c>
      <c r="H395">
        <v>100</v>
      </c>
      <c r="I395">
        <v>320</v>
      </c>
      <c r="J395" s="68">
        <f t="shared" ref="J395" si="9">G395*I395/1000</f>
        <v>0</v>
      </c>
      <c r="K395" s="175">
        <f>G395*I395/1000</f>
        <v>0</v>
      </c>
    </row>
    <row r="396" spans="5:11">
      <c r="E396"/>
      <c r="F396" s="290"/>
      <c r="G396" s="291"/>
      <c r="H396" s="291"/>
      <c r="I396" s="132"/>
      <c r="J396" s="68"/>
      <c r="K396" s="177"/>
    </row>
    <row r="397" hidden="1" spans="5:11">
      <c r="E397"/>
      <c r="F397" s="290"/>
      <c r="G397" s="291"/>
      <c r="H397" s="291"/>
      <c r="I397" s="132"/>
      <c r="J397" s="68"/>
      <c r="K397" s="177"/>
    </row>
    <row r="398" hidden="1" spans="5:11">
      <c r="E398"/>
      <c r="F398" s="290"/>
      <c r="G398" s="291"/>
      <c r="H398" s="291"/>
      <c r="I398" s="132"/>
      <c r="J398" s="68"/>
      <c r="K398" s="177"/>
    </row>
    <row r="399" ht="15.75"/>
    <row r="400" ht="21.75" spans="5:11">
      <c r="E400" s="220" t="s">
        <v>462</v>
      </c>
      <c r="F400" s="225" t="s">
        <v>463</v>
      </c>
      <c r="K400" s="175">
        <f>J402+J403+J405+J406</f>
        <v>11.8188</v>
      </c>
    </row>
    <row r="401" ht="15.75" spans="5:8">
      <c r="E401"/>
      <c r="F401" s="77" t="s">
        <v>162</v>
      </c>
      <c r="G401" s="12" t="s">
        <v>163</v>
      </c>
      <c r="H401" s="13" t="s">
        <v>164</v>
      </c>
    </row>
    <row r="402" ht="15.75" customHeight="1" spans="5:10">
      <c r="E402"/>
      <c r="F402" s="46" t="s">
        <v>245</v>
      </c>
      <c r="G402" s="15">
        <v>68.4</v>
      </c>
      <c r="H402" s="16">
        <v>57.6</v>
      </c>
      <c r="I402">
        <v>90</v>
      </c>
      <c r="J402">
        <f>G402*I402/1000</f>
        <v>6.156</v>
      </c>
    </row>
    <row r="403" ht="15.75" spans="5:10">
      <c r="E403"/>
      <c r="F403" s="46" t="s">
        <v>246</v>
      </c>
      <c r="G403" s="15">
        <v>52.8</v>
      </c>
      <c r="H403" s="16">
        <v>42</v>
      </c>
      <c r="I403">
        <v>85</v>
      </c>
      <c r="J403">
        <f t="shared" ref="J403" si="10">G403*I403/1000</f>
        <v>4.488</v>
      </c>
    </row>
    <row r="404" ht="15.75" spans="5:8">
      <c r="E404"/>
      <c r="F404" s="46" t="s">
        <v>247</v>
      </c>
      <c r="G404" s="15">
        <v>18</v>
      </c>
      <c r="H404" s="16">
        <v>14.4</v>
      </c>
    </row>
    <row r="405" ht="15.75" spans="5:10">
      <c r="E405"/>
      <c r="F405" s="46" t="s">
        <v>248</v>
      </c>
      <c r="G405" s="15">
        <v>16.8</v>
      </c>
      <c r="H405" s="16">
        <v>14.4</v>
      </c>
      <c r="I405">
        <v>21</v>
      </c>
      <c r="J405">
        <f t="shared" ref="J405:J406" si="11">G405*I405/1000</f>
        <v>0.3528</v>
      </c>
    </row>
    <row r="406" ht="15.75" spans="5:10">
      <c r="E406"/>
      <c r="F406" s="46" t="s">
        <v>249</v>
      </c>
      <c r="G406" s="15">
        <v>6</v>
      </c>
      <c r="H406" s="16">
        <v>6</v>
      </c>
      <c r="I406">
        <v>137</v>
      </c>
      <c r="J406">
        <f t="shared" si="11"/>
        <v>0.822</v>
      </c>
    </row>
    <row r="408" ht="21" spans="5:11">
      <c r="E408"/>
      <c r="F408" s="225" t="s">
        <v>250</v>
      </c>
      <c r="K408" s="237">
        <f>J411+J414+J417+J418+J419+J424+J425</f>
        <v>3.822</v>
      </c>
    </row>
    <row r="409" ht="16.5" spans="5:11">
      <c r="E409"/>
      <c r="F409" s="42" t="s">
        <v>251</v>
      </c>
      <c r="K409" s="236"/>
    </row>
    <row r="410" ht="16.5" spans="5:11">
      <c r="E410"/>
      <c r="F410" s="43" t="s">
        <v>162</v>
      </c>
      <c r="G410" s="226" t="s">
        <v>163</v>
      </c>
      <c r="H410" s="227" t="s">
        <v>164</v>
      </c>
      <c r="I410" s="238"/>
      <c r="J410" s="238"/>
      <c r="K410" s="236"/>
    </row>
    <row r="411" ht="16.5" spans="5:11">
      <c r="E411"/>
      <c r="F411" s="46" t="s">
        <v>252</v>
      </c>
      <c r="G411" s="228">
        <v>100</v>
      </c>
      <c r="H411" s="229">
        <v>75</v>
      </c>
      <c r="I411" s="238">
        <v>27</v>
      </c>
      <c r="J411" s="238">
        <f>G411*I411/1000</f>
        <v>2.7</v>
      </c>
      <c r="K411" s="236"/>
    </row>
    <row r="412" ht="16.5" spans="5:11">
      <c r="E412"/>
      <c r="F412" s="46" t="s">
        <v>253</v>
      </c>
      <c r="G412" s="228">
        <v>2</v>
      </c>
      <c r="H412" s="229">
        <v>2</v>
      </c>
      <c r="I412" s="238"/>
      <c r="J412" s="238"/>
      <c r="K412" s="236"/>
    </row>
    <row r="413" ht="16.5" spans="5:11">
      <c r="E413"/>
      <c r="F413" s="46" t="s">
        <v>254</v>
      </c>
      <c r="G413" s="228">
        <v>2</v>
      </c>
      <c r="H413" s="229">
        <v>2</v>
      </c>
      <c r="I413" s="238"/>
      <c r="J413" s="238"/>
      <c r="K413" s="236"/>
    </row>
    <row r="414" ht="16.5" spans="5:11">
      <c r="E414"/>
      <c r="F414" s="46" t="s">
        <v>255</v>
      </c>
      <c r="G414" s="228">
        <v>2</v>
      </c>
      <c r="H414" s="229">
        <v>2</v>
      </c>
      <c r="I414" s="238">
        <v>59</v>
      </c>
      <c r="J414" s="238">
        <f>G414*I414/1000</f>
        <v>0.118</v>
      </c>
      <c r="K414" s="236"/>
    </row>
    <row r="415" ht="16.5" spans="5:11">
      <c r="E415"/>
      <c r="F415" s="46" t="s">
        <v>256</v>
      </c>
      <c r="G415" s="230" t="s">
        <v>172</v>
      </c>
      <c r="H415" s="229">
        <v>2</v>
      </c>
      <c r="I415" s="238"/>
      <c r="J415" s="238"/>
      <c r="K415" s="236"/>
    </row>
    <row r="416" ht="16.5" spans="5:11">
      <c r="E416"/>
      <c r="F416" s="46" t="s">
        <v>257</v>
      </c>
      <c r="G416" s="228">
        <v>2</v>
      </c>
      <c r="H416" s="229">
        <v>2</v>
      </c>
      <c r="I416" s="238"/>
      <c r="J416" s="238"/>
      <c r="K416" s="236"/>
    </row>
    <row r="417" ht="16.5" spans="5:11">
      <c r="E417"/>
      <c r="F417" s="46" t="s">
        <v>258</v>
      </c>
      <c r="G417" s="228">
        <v>12.5</v>
      </c>
      <c r="H417" s="229">
        <v>10</v>
      </c>
      <c r="I417" s="238">
        <v>30</v>
      </c>
      <c r="J417" s="238">
        <f>G417*I417/1000</f>
        <v>0.375</v>
      </c>
      <c r="K417" s="236"/>
    </row>
    <row r="418" ht="16.5" spans="5:11">
      <c r="E418"/>
      <c r="F418" s="46" t="s">
        <v>259</v>
      </c>
      <c r="G418" s="228">
        <v>12</v>
      </c>
      <c r="H418" s="229">
        <v>10</v>
      </c>
      <c r="I418" s="238">
        <v>21</v>
      </c>
      <c r="J418" s="238">
        <f>G418*I418/1000</f>
        <v>0.252</v>
      </c>
      <c r="K418" s="236"/>
    </row>
    <row r="419" ht="16.5" spans="5:11">
      <c r="E419"/>
      <c r="F419" s="46" t="s">
        <v>249</v>
      </c>
      <c r="G419" s="228">
        <v>2.5</v>
      </c>
      <c r="H419" s="229">
        <v>2.5</v>
      </c>
      <c r="I419" s="238">
        <v>137</v>
      </c>
      <c r="J419" s="238">
        <f>G419*I419/1000</f>
        <v>0.3425</v>
      </c>
      <c r="K419" s="236"/>
    </row>
    <row r="420" ht="16.5" spans="5:11">
      <c r="E420"/>
      <c r="F420" s="231" t="s">
        <v>260</v>
      </c>
      <c r="G420" s="228" t="s">
        <v>172</v>
      </c>
      <c r="H420" s="229">
        <v>175</v>
      </c>
      <c r="I420" s="238"/>
      <c r="J420" s="238"/>
      <c r="K420" s="236"/>
    </row>
    <row r="421" ht="16.5" spans="5:11">
      <c r="E421"/>
      <c r="F421" s="46" t="s">
        <v>261</v>
      </c>
      <c r="G421" s="228">
        <v>175</v>
      </c>
      <c r="H421" s="229">
        <v>175</v>
      </c>
      <c r="I421" s="238"/>
      <c r="J421" s="238"/>
      <c r="K421" s="236"/>
    </row>
    <row r="422" ht="16.5" spans="5:11">
      <c r="E422"/>
      <c r="F422" s="46" t="s">
        <v>262</v>
      </c>
      <c r="G422" s="228">
        <v>175</v>
      </c>
      <c r="H422" s="229">
        <v>175</v>
      </c>
      <c r="I422" s="238"/>
      <c r="J422" s="238"/>
      <c r="K422" s="236"/>
    </row>
    <row r="423" ht="16.5" spans="5:11">
      <c r="E423"/>
      <c r="F423" s="46" t="s">
        <v>170</v>
      </c>
      <c r="G423" s="228">
        <v>175</v>
      </c>
      <c r="H423" s="229">
        <v>175</v>
      </c>
      <c r="I423" s="238"/>
      <c r="J423" s="238"/>
      <c r="K423" s="236"/>
    </row>
    <row r="424" ht="16.5" spans="5:11">
      <c r="E424"/>
      <c r="F424" s="46" t="s">
        <v>263</v>
      </c>
      <c r="G424" s="228">
        <v>0.01</v>
      </c>
      <c r="H424" s="229">
        <v>0.01</v>
      </c>
      <c r="I424" s="239">
        <v>900</v>
      </c>
      <c r="J424" s="238">
        <f>G424*I424/1000</f>
        <v>0.009</v>
      </c>
      <c r="K424" s="236"/>
    </row>
    <row r="425" ht="16.5" spans="5:11">
      <c r="E425"/>
      <c r="F425" s="46" t="s">
        <v>264</v>
      </c>
      <c r="G425" s="228">
        <v>1.5</v>
      </c>
      <c r="H425" s="229">
        <v>1.5</v>
      </c>
      <c r="I425" s="238">
        <v>17</v>
      </c>
      <c r="J425" s="238">
        <f>G425*I425/1000</f>
        <v>0.0255</v>
      </c>
      <c r="K425" s="236"/>
    </row>
    <row r="426" ht="15.75" spans="11:11">
      <c r="K426" s="236"/>
    </row>
    <row r="427" ht="21.75" spans="5:11">
      <c r="E427"/>
      <c r="F427" s="225" t="s">
        <v>524</v>
      </c>
      <c r="K427" s="175">
        <f>J429+J430+J433</f>
        <v>13.432</v>
      </c>
    </row>
    <row r="428" ht="15.75" spans="5:8">
      <c r="E428"/>
      <c r="F428" s="43" t="s">
        <v>162</v>
      </c>
      <c r="G428" s="44" t="s">
        <v>163</v>
      </c>
      <c r="H428" s="45" t="s">
        <v>164</v>
      </c>
    </row>
    <row r="429" ht="15.75" spans="5:10">
      <c r="E429"/>
      <c r="F429" s="46" t="s">
        <v>252</v>
      </c>
      <c r="G429" s="47">
        <v>226</v>
      </c>
      <c r="H429" s="48">
        <v>168</v>
      </c>
      <c r="I429">
        <v>27</v>
      </c>
      <c r="J429">
        <f>G429*I429/1000</f>
        <v>6.102</v>
      </c>
    </row>
    <row r="430" ht="15.75" spans="5:10">
      <c r="E430"/>
      <c r="F430" s="46" t="s">
        <v>278</v>
      </c>
      <c r="G430" s="47">
        <v>32</v>
      </c>
      <c r="H430" s="48">
        <v>30</v>
      </c>
      <c r="I430">
        <v>57.5</v>
      </c>
      <c r="J430">
        <f>G430*I430/1000</f>
        <v>1.84</v>
      </c>
    </row>
    <row r="431" ht="15.75" spans="5:8">
      <c r="E431"/>
      <c r="F431" s="72" t="s">
        <v>351</v>
      </c>
      <c r="G431" s="49" t="s">
        <v>172</v>
      </c>
      <c r="H431" s="73">
        <v>30</v>
      </c>
    </row>
    <row r="432" ht="24.75" spans="5:8">
      <c r="E432"/>
      <c r="F432" s="72" t="s">
        <v>352</v>
      </c>
      <c r="G432" s="49" t="s">
        <v>172</v>
      </c>
      <c r="H432" s="130" t="s">
        <v>172</v>
      </c>
    </row>
    <row r="433" ht="15.75" spans="5:10">
      <c r="E433"/>
      <c r="F433" s="46" t="s">
        <v>173</v>
      </c>
      <c r="G433" s="47">
        <v>9</v>
      </c>
      <c r="H433" s="48">
        <v>9</v>
      </c>
      <c r="I433">
        <v>610</v>
      </c>
      <c r="J433">
        <f>G433*I433/1000</f>
        <v>5.49</v>
      </c>
    </row>
    <row r="435" ht="21" spans="5:11">
      <c r="E435"/>
      <c r="F435" s="225" t="s">
        <v>525</v>
      </c>
      <c r="K435" s="175">
        <f>J438+J439+J440+J441+J442+J443+J444+J445+J446</f>
        <v>50.93211</v>
      </c>
    </row>
    <row r="436" ht="15.75" spans="5:6">
      <c r="E436"/>
      <c r="F436" s="135" t="s">
        <v>526</v>
      </c>
    </row>
    <row r="437" ht="15.75" spans="5:8">
      <c r="E437"/>
      <c r="F437" s="77" t="s">
        <v>162</v>
      </c>
      <c r="G437" s="12" t="s">
        <v>163</v>
      </c>
      <c r="H437" s="13" t="s">
        <v>164</v>
      </c>
    </row>
    <row r="438" ht="15.75" spans="5:10">
      <c r="E438"/>
      <c r="F438" s="46" t="s">
        <v>354</v>
      </c>
      <c r="G438" s="15">
        <v>294</v>
      </c>
      <c r="H438" s="16">
        <v>147</v>
      </c>
      <c r="I438">
        <v>157</v>
      </c>
      <c r="J438" s="53">
        <f t="shared" ref="J438:J446" si="12">G438*I438/1000</f>
        <v>46.158</v>
      </c>
    </row>
    <row r="439" ht="15.75" spans="5:10">
      <c r="E439"/>
      <c r="F439" s="46" t="s">
        <v>180</v>
      </c>
      <c r="G439" s="15">
        <v>30</v>
      </c>
      <c r="H439" s="80">
        <v>30</v>
      </c>
      <c r="I439">
        <v>0</v>
      </c>
      <c r="J439" s="53">
        <f t="shared" si="12"/>
        <v>0</v>
      </c>
    </row>
    <row r="440" ht="15.75" spans="5:10">
      <c r="E440"/>
      <c r="F440" s="46" t="s">
        <v>331</v>
      </c>
      <c r="G440" s="15">
        <v>46</v>
      </c>
      <c r="H440" s="16">
        <v>36</v>
      </c>
      <c r="I440">
        <v>30</v>
      </c>
      <c r="J440" s="53">
        <f t="shared" si="12"/>
        <v>1.38</v>
      </c>
    </row>
    <row r="441" ht="15.75" spans="5:10">
      <c r="E441"/>
      <c r="F441" s="46" t="s">
        <v>259</v>
      </c>
      <c r="G441" s="15">
        <v>14</v>
      </c>
      <c r="H441" s="16">
        <v>12</v>
      </c>
      <c r="I441">
        <v>21</v>
      </c>
      <c r="J441" s="53">
        <f t="shared" si="12"/>
        <v>0.294</v>
      </c>
    </row>
    <row r="442" ht="15.75" spans="5:10">
      <c r="E442"/>
      <c r="F442" s="46" t="s">
        <v>318</v>
      </c>
      <c r="G442" s="15">
        <v>6</v>
      </c>
      <c r="H442" s="16">
        <v>6</v>
      </c>
      <c r="I442">
        <v>137</v>
      </c>
      <c r="J442" s="53">
        <f t="shared" si="12"/>
        <v>0.822</v>
      </c>
    </row>
    <row r="443" ht="15.75" spans="6:10">
      <c r="F443" s="46" t="s">
        <v>183</v>
      </c>
      <c r="G443" s="15">
        <v>4</v>
      </c>
      <c r="H443" s="16">
        <v>4</v>
      </c>
      <c r="I443">
        <v>73</v>
      </c>
      <c r="J443" s="53">
        <f t="shared" si="12"/>
        <v>0.292</v>
      </c>
    </row>
    <row r="444" ht="15.75" spans="6:10">
      <c r="F444" s="46" t="s">
        <v>212</v>
      </c>
      <c r="G444" s="15">
        <v>0.83</v>
      </c>
      <c r="H444" s="16">
        <v>0.83</v>
      </c>
      <c r="I444">
        <v>17</v>
      </c>
      <c r="J444" s="53">
        <f t="shared" si="12"/>
        <v>0.01411</v>
      </c>
    </row>
    <row r="445" ht="15.75" spans="6:10">
      <c r="F445" s="46" t="s">
        <v>309</v>
      </c>
      <c r="G445" s="52">
        <v>0.2</v>
      </c>
      <c r="H445" s="52">
        <v>0.2</v>
      </c>
      <c r="I445">
        <v>500</v>
      </c>
      <c r="J445">
        <f t="shared" si="12"/>
        <v>0.1</v>
      </c>
    </row>
    <row r="446" ht="15.75" spans="6:10">
      <c r="F446" s="46" t="s">
        <v>298</v>
      </c>
      <c r="G446" s="52">
        <v>8</v>
      </c>
      <c r="H446" s="52">
        <v>8</v>
      </c>
      <c r="I446">
        <v>234</v>
      </c>
      <c r="J446" s="53">
        <f t="shared" si="12"/>
        <v>1.872</v>
      </c>
    </row>
    <row r="447" spans="6:8">
      <c r="F447" s="292"/>
      <c r="G447" s="52"/>
      <c r="H447" s="52"/>
    </row>
    <row r="449" ht="21" spans="6:6">
      <c r="F449" s="224" t="s">
        <v>527</v>
      </c>
    </row>
    <row r="450" spans="6:11">
      <c r="F450" s="4" t="s">
        <v>281</v>
      </c>
      <c r="G450" s="52">
        <v>200</v>
      </c>
      <c r="H450" s="52">
        <v>200</v>
      </c>
      <c r="I450">
        <v>60</v>
      </c>
      <c r="K450" s="69">
        <f>G450*I450/1000</f>
        <v>12</v>
      </c>
    </row>
    <row r="452" ht="21" spans="6:11">
      <c r="F452" s="224" t="s">
        <v>489</v>
      </c>
      <c r="K452" s="236"/>
    </row>
    <row r="453" ht="15.75" spans="5:11">
      <c r="E453"/>
      <c r="F453" s="4" t="s">
        <v>32</v>
      </c>
      <c r="G453" s="244">
        <v>60</v>
      </c>
      <c r="I453">
        <v>32.63</v>
      </c>
      <c r="K453" s="237">
        <f>G453*I453/1000</f>
        <v>1.9578</v>
      </c>
    </row>
    <row r="454" ht="16.5" spans="5:12">
      <c r="E454"/>
      <c r="G454" s="244"/>
      <c r="J454" s="293"/>
      <c r="K454" s="294"/>
      <c r="L454" s="293"/>
    </row>
    <row r="455" ht="21.75" spans="5:11">
      <c r="E455" s="220" t="s">
        <v>467</v>
      </c>
      <c r="F455" s="224" t="s">
        <v>490</v>
      </c>
      <c r="K455" s="253"/>
    </row>
    <row r="456" spans="11:11">
      <c r="K456" s="175">
        <f>J460+J461+J462</f>
        <v>9.31</v>
      </c>
    </row>
    <row r="457" ht="24.75" customHeight="1" spans="6:11">
      <c r="F457" s="271" t="s">
        <v>286</v>
      </c>
      <c r="G457" s="272" t="s">
        <v>284</v>
      </c>
      <c r="H457" s="273"/>
      <c r="K457"/>
    </row>
    <row r="458" spans="6:11">
      <c r="F458" s="271"/>
      <c r="G458" s="274">
        <v>1</v>
      </c>
      <c r="H458" s="275"/>
      <c r="K458"/>
    </row>
    <row r="459" spans="6:11">
      <c r="F459" s="271"/>
      <c r="G459" s="276" t="s">
        <v>163</v>
      </c>
      <c r="H459" s="276" t="s">
        <v>164</v>
      </c>
      <c r="K459"/>
    </row>
    <row r="460" spans="6:11">
      <c r="F460" s="277" t="s">
        <v>491</v>
      </c>
      <c r="G460" s="278">
        <v>5</v>
      </c>
      <c r="H460" s="278">
        <v>5</v>
      </c>
      <c r="I460">
        <v>420</v>
      </c>
      <c r="J460">
        <f>G460*I460/1000</f>
        <v>2.1</v>
      </c>
      <c r="K460"/>
    </row>
    <row r="461" spans="6:11">
      <c r="F461" s="277" t="s">
        <v>492</v>
      </c>
      <c r="G461" s="278">
        <v>20</v>
      </c>
      <c r="H461" s="278">
        <v>20</v>
      </c>
      <c r="I461">
        <v>73</v>
      </c>
      <c r="J461">
        <f>G461*I461/1000</f>
        <v>1.46</v>
      </c>
      <c r="K461"/>
    </row>
    <row r="462" spans="6:11">
      <c r="F462" s="277" t="s">
        <v>493</v>
      </c>
      <c r="G462" s="278">
        <v>100</v>
      </c>
      <c r="H462" s="278">
        <v>100</v>
      </c>
      <c r="I462">
        <v>57.5</v>
      </c>
      <c r="J462" s="53">
        <f>G462*I462/1000</f>
        <v>5.75</v>
      </c>
      <c r="K462"/>
    </row>
    <row r="463" spans="6:11">
      <c r="F463" s="277" t="s">
        <v>180</v>
      </c>
      <c r="G463" s="278">
        <v>120</v>
      </c>
      <c r="H463" s="278">
        <v>120</v>
      </c>
      <c r="K463"/>
    </row>
    <row r="464" spans="6:11">
      <c r="F464" s="279" t="s">
        <v>494</v>
      </c>
      <c r="G464" s="279" t="s">
        <v>172</v>
      </c>
      <c r="H464" s="280">
        <v>200</v>
      </c>
      <c r="K464"/>
    </row>
    <row r="465" spans="11:11">
      <c r="K465" s="253"/>
    </row>
    <row r="466" spans="11:11">
      <c r="K466" s="253"/>
    </row>
    <row r="467" spans="6:11">
      <c r="F467" s="281" t="s">
        <v>444</v>
      </c>
      <c r="G467">
        <v>70</v>
      </c>
      <c r="I467">
        <v>21.49</v>
      </c>
      <c r="K467" s="70">
        <v>21.49</v>
      </c>
    </row>
    <row r="468" customHeight="1" spans="10:12">
      <c r="J468" s="293"/>
      <c r="K468" s="295"/>
      <c r="L468" s="293"/>
    </row>
    <row r="469" ht="15.75"/>
    <row r="470" s="3" customFormat="1" ht="21.75" spans="5:11">
      <c r="E470" s="159"/>
      <c r="F470" s="219" t="s">
        <v>222</v>
      </c>
      <c r="G470" s="257"/>
      <c r="H470" s="257"/>
      <c r="I470" s="257"/>
      <c r="J470" s="257"/>
      <c r="K470" s="260">
        <f>K479+K489+K501+K509+K514+K521+K535+K542+K568+K582+K585+K587</f>
        <v>186.979485</v>
      </c>
    </row>
    <row r="471" ht="15.75"/>
    <row r="472" ht="21.75" spans="5:11">
      <c r="E472" s="220" t="s">
        <v>451</v>
      </c>
      <c r="F472" s="288" t="s">
        <v>528</v>
      </c>
      <c r="G472" s="161"/>
      <c r="H472" s="161"/>
      <c r="I472" s="264"/>
      <c r="J472" s="197"/>
      <c r="K472" s="182"/>
    </row>
    <row r="473" hidden="1" spans="6:11">
      <c r="F473" s="162" t="s">
        <v>220</v>
      </c>
      <c r="G473" s="161"/>
      <c r="H473" s="161"/>
      <c r="I473" s="62"/>
      <c r="J473" s="22"/>
      <c r="K473" s="177"/>
    </row>
    <row r="474" hidden="1" spans="6:11">
      <c r="F474" s="162" t="s">
        <v>191</v>
      </c>
      <c r="G474" s="161"/>
      <c r="H474" s="161"/>
      <c r="I474" s="62"/>
      <c r="J474" s="22"/>
      <c r="K474" s="177"/>
    </row>
    <row r="475" hidden="1" spans="6:11">
      <c r="F475" s="37"/>
      <c r="G475" s="161"/>
      <c r="H475" s="161"/>
      <c r="I475" s="62"/>
      <c r="J475" s="22"/>
      <c r="K475" s="177"/>
    </row>
    <row r="476" hidden="1" spans="6:11">
      <c r="F476" s="163" t="s">
        <v>192</v>
      </c>
      <c r="G476" s="161"/>
      <c r="H476" s="161"/>
      <c r="I476" s="62"/>
      <c r="J476" s="22"/>
      <c r="K476" s="177"/>
    </row>
    <row r="477" hidden="1" spans="5:11">
      <c r="E477"/>
      <c r="F477" s="181"/>
      <c r="G477" s="161"/>
      <c r="H477" s="161"/>
      <c r="I477" s="62"/>
      <c r="J477" s="22"/>
      <c r="K477" s="177"/>
    </row>
    <row r="478" hidden="1" spans="5:11">
      <c r="E478"/>
      <c r="F478" s="183" t="s">
        <v>224</v>
      </c>
      <c r="G478" s="161"/>
      <c r="H478" s="161"/>
      <c r="I478" s="62"/>
      <c r="J478" s="22"/>
      <c r="K478" s="177"/>
    </row>
    <row r="479" ht="16.5" spans="5:11">
      <c r="E479"/>
      <c r="F479" s="164" t="s">
        <v>161</v>
      </c>
      <c r="G479" s="161"/>
      <c r="H479" s="161"/>
      <c r="I479" s="62"/>
      <c r="J479" s="22"/>
      <c r="K479" s="176">
        <f>J481+J482+J484+J485+J487</f>
        <v>12.84443</v>
      </c>
    </row>
    <row r="480" ht="15.75" spans="5:11">
      <c r="E480"/>
      <c r="F480" s="165" t="s">
        <v>162</v>
      </c>
      <c r="G480" s="166" t="s">
        <v>163</v>
      </c>
      <c r="H480" s="167" t="s">
        <v>164</v>
      </c>
      <c r="I480" s="62"/>
      <c r="J480" s="22"/>
      <c r="K480" s="178"/>
    </row>
    <row r="481" ht="15.75" spans="5:11">
      <c r="E481"/>
      <c r="F481" s="168" t="s">
        <v>225</v>
      </c>
      <c r="G481" s="169">
        <v>43.24</v>
      </c>
      <c r="H481" s="170">
        <v>43.24</v>
      </c>
      <c r="I481" s="62">
        <v>84</v>
      </c>
      <c r="J481" s="67">
        <f>G481*I481/1000</f>
        <v>3.63216</v>
      </c>
      <c r="K481" s="178"/>
    </row>
    <row r="482" ht="15.75" spans="5:11">
      <c r="E482"/>
      <c r="F482" s="168" t="s">
        <v>169</v>
      </c>
      <c r="G482" s="169">
        <v>96.22</v>
      </c>
      <c r="H482" s="170">
        <v>96.22</v>
      </c>
      <c r="I482" s="62">
        <v>57.5</v>
      </c>
      <c r="J482" s="67">
        <f>G482*I482/1000</f>
        <v>5.53265</v>
      </c>
      <c r="K482" s="178"/>
    </row>
    <row r="483" ht="15.75" spans="5:11">
      <c r="E483"/>
      <c r="F483" s="168" t="s">
        <v>180</v>
      </c>
      <c r="G483" s="169">
        <v>63.78</v>
      </c>
      <c r="H483" s="170">
        <v>63.78</v>
      </c>
      <c r="I483" s="62"/>
      <c r="J483" s="197"/>
      <c r="K483" s="178"/>
    </row>
    <row r="484" ht="15.75" spans="5:11">
      <c r="E484"/>
      <c r="F484" s="168" t="s">
        <v>183</v>
      </c>
      <c r="G484" s="169">
        <v>5.18</v>
      </c>
      <c r="H484" s="170">
        <v>5.18</v>
      </c>
      <c r="I484" s="104">
        <v>73</v>
      </c>
      <c r="J484" s="67">
        <f>G484*I484/1000</f>
        <v>0.37814</v>
      </c>
      <c r="K484" s="178"/>
    </row>
    <row r="485" ht="15.75" spans="5:11">
      <c r="E485"/>
      <c r="F485" s="168" t="s">
        <v>212</v>
      </c>
      <c r="G485" s="169">
        <v>0.44</v>
      </c>
      <c r="H485" s="170">
        <v>0.44</v>
      </c>
      <c r="I485" s="62">
        <v>17</v>
      </c>
      <c r="J485" s="67">
        <f>G485*I485/1000</f>
        <v>0.00748</v>
      </c>
      <c r="K485" s="178"/>
    </row>
    <row r="486" ht="15.75" spans="5:11">
      <c r="E486"/>
      <c r="F486" s="171" t="s">
        <v>226</v>
      </c>
      <c r="G486" s="172" t="s">
        <v>172</v>
      </c>
      <c r="H486" s="173">
        <v>194.6</v>
      </c>
      <c r="I486" s="62"/>
      <c r="J486" s="197"/>
      <c r="K486" s="178"/>
    </row>
    <row r="487" ht="15.75" spans="5:11">
      <c r="E487"/>
      <c r="F487" s="168" t="s">
        <v>173</v>
      </c>
      <c r="G487" s="169">
        <v>5.4</v>
      </c>
      <c r="H487" s="170">
        <v>5.4</v>
      </c>
      <c r="I487" s="104">
        <v>610</v>
      </c>
      <c r="J487" s="67">
        <f>G487*I487/1000</f>
        <v>3.294</v>
      </c>
      <c r="K487" s="178"/>
    </row>
    <row r="488" spans="5:11">
      <c r="E488"/>
      <c r="F488" s="91"/>
      <c r="G488" s="22"/>
      <c r="H488" s="22"/>
      <c r="I488" s="62"/>
      <c r="J488" s="22"/>
      <c r="K488" s="178"/>
    </row>
    <row r="489" ht="21" spans="5:11">
      <c r="E489"/>
      <c r="F489" s="247" t="s">
        <v>471</v>
      </c>
      <c r="G489" s="22"/>
      <c r="H489" s="22"/>
      <c r="I489" s="106"/>
      <c r="J489" s="66"/>
      <c r="K489" s="61">
        <f>J495+J496+J497+J498</f>
        <v>8.23</v>
      </c>
    </row>
    <row r="490" spans="5:11">
      <c r="E490"/>
      <c r="F490" s="90" t="s">
        <v>191</v>
      </c>
      <c r="G490" s="22"/>
      <c r="H490" s="22"/>
      <c r="I490" s="106"/>
      <c r="J490" s="65"/>
      <c r="K490" s="58"/>
    </row>
    <row r="491" spans="5:11">
      <c r="E491"/>
      <c r="F491" s="91"/>
      <c r="G491" s="22"/>
      <c r="H491" s="22"/>
      <c r="I491" s="106"/>
      <c r="J491" s="65"/>
      <c r="K491" s="58"/>
    </row>
    <row r="492" spans="5:11">
      <c r="E492"/>
      <c r="F492" s="93" t="s">
        <v>200</v>
      </c>
      <c r="G492" s="22"/>
      <c r="H492" s="22"/>
      <c r="I492" s="106"/>
      <c r="J492" s="65"/>
      <c r="K492" s="58"/>
    </row>
    <row r="493" ht="15.75" spans="5:11">
      <c r="E493"/>
      <c r="F493" s="24" t="s">
        <v>161</v>
      </c>
      <c r="G493" s="22"/>
      <c r="H493" s="22"/>
      <c r="I493" s="106"/>
      <c r="J493" s="65"/>
      <c r="K493" s="58"/>
    </row>
    <row r="494" spans="5:11">
      <c r="E494"/>
      <c r="F494" s="94" t="s">
        <v>162</v>
      </c>
      <c r="G494" s="95" t="s">
        <v>163</v>
      </c>
      <c r="H494" s="95" t="s">
        <v>164</v>
      </c>
      <c r="I494" s="106"/>
      <c r="J494" s="65"/>
      <c r="K494" s="58"/>
    </row>
    <row r="495" spans="5:11">
      <c r="E495"/>
      <c r="F495" s="96" t="s">
        <v>472</v>
      </c>
      <c r="G495" s="97">
        <v>3</v>
      </c>
      <c r="H495" s="97">
        <v>3</v>
      </c>
      <c r="I495" s="106" t="s">
        <v>473</v>
      </c>
      <c r="J495" s="66">
        <f>G495*I495/1000</f>
        <v>1.02</v>
      </c>
      <c r="K495" s="58"/>
    </row>
    <row r="496" spans="5:11">
      <c r="E496"/>
      <c r="F496" s="96" t="s">
        <v>169</v>
      </c>
      <c r="G496" s="97">
        <v>100</v>
      </c>
      <c r="H496" s="97">
        <v>100</v>
      </c>
      <c r="I496" s="106" t="s">
        <v>474</v>
      </c>
      <c r="J496" s="66">
        <f t="shared" ref="J496:J498" si="13">G496*I496/1000</f>
        <v>5.75</v>
      </c>
      <c r="K496" s="58"/>
    </row>
    <row r="497" spans="5:11">
      <c r="E497"/>
      <c r="F497" s="96" t="s">
        <v>180</v>
      </c>
      <c r="G497" s="97">
        <v>110</v>
      </c>
      <c r="H497" s="97">
        <v>110</v>
      </c>
      <c r="I497" s="106" t="s">
        <v>475</v>
      </c>
      <c r="J497" s="66">
        <f t="shared" si="13"/>
        <v>0</v>
      </c>
      <c r="K497" s="58"/>
    </row>
    <row r="498" spans="5:11">
      <c r="E498"/>
      <c r="F498" s="96" t="s">
        <v>183</v>
      </c>
      <c r="G498" s="97">
        <v>20</v>
      </c>
      <c r="H498" s="97">
        <v>20</v>
      </c>
      <c r="I498" s="106" t="s">
        <v>457</v>
      </c>
      <c r="J498" s="66">
        <f t="shared" si="13"/>
        <v>1.46</v>
      </c>
      <c r="K498" s="58"/>
    </row>
    <row r="499" spans="5:11">
      <c r="E499"/>
      <c r="F499" s="20"/>
      <c r="I499" s="57"/>
      <c r="K499" s="58"/>
    </row>
    <row r="500" spans="5:11">
      <c r="E500"/>
      <c r="F500" s="20"/>
      <c r="I500" s="57"/>
      <c r="K500" s="178"/>
    </row>
    <row r="501" ht="21" spans="5:11">
      <c r="E501"/>
      <c r="F501" s="248" t="s">
        <v>501</v>
      </c>
      <c r="G501" s="248"/>
      <c r="H501" s="248"/>
      <c r="I501" s="248"/>
      <c r="J501" s="248"/>
      <c r="K501" s="61">
        <f>K504+K505+K506</f>
        <v>8.458125</v>
      </c>
    </row>
    <row r="502" ht="15.75" spans="5:11">
      <c r="E502"/>
      <c r="F502" s="20"/>
      <c r="I502" s="57"/>
      <c r="K502" s="58"/>
    </row>
    <row r="503" ht="15.75" spans="5:11">
      <c r="E503"/>
      <c r="F503" s="282" t="s">
        <v>162</v>
      </c>
      <c r="G503" s="109" t="s">
        <v>163</v>
      </c>
      <c r="H503" s="110" t="s">
        <v>164</v>
      </c>
      <c r="I503" s="132"/>
      <c r="J503" s="68"/>
      <c r="K503" s="58"/>
    </row>
    <row r="504" ht="15.75" spans="5:11">
      <c r="E504"/>
      <c r="F504" s="283" t="s">
        <v>502</v>
      </c>
      <c r="G504" s="112">
        <v>12.5</v>
      </c>
      <c r="H504" s="112">
        <v>12.5</v>
      </c>
      <c r="I504" s="64" t="s">
        <v>503</v>
      </c>
      <c r="J504" s="68">
        <f>G504*I504/1000</f>
        <v>6.225</v>
      </c>
      <c r="K504" s="58">
        <f>J504</f>
        <v>6.225</v>
      </c>
    </row>
    <row r="505" ht="15.75" spans="5:11">
      <c r="E505"/>
      <c r="F505" s="283" t="s">
        <v>51</v>
      </c>
      <c r="G505" s="112">
        <v>37.5</v>
      </c>
      <c r="H505" s="112">
        <v>37.5</v>
      </c>
      <c r="I505" s="132"/>
      <c r="J505" s="68">
        <f>G505*I505/1000</f>
        <v>0</v>
      </c>
      <c r="K505" s="58">
        <f>J505</f>
        <v>0</v>
      </c>
    </row>
    <row r="506" ht="15.75" spans="5:11">
      <c r="E506"/>
      <c r="F506" s="283" t="s">
        <v>504</v>
      </c>
      <c r="G506" s="284">
        <v>37.5</v>
      </c>
      <c r="H506" s="284">
        <v>37.5</v>
      </c>
      <c r="I506" s="132">
        <v>59.55</v>
      </c>
      <c r="J506" s="68">
        <f>G506*I506/1000</f>
        <v>2.233125</v>
      </c>
      <c r="K506" s="58">
        <f>J506</f>
        <v>2.233125</v>
      </c>
    </row>
    <row r="507" spans="5:11">
      <c r="E507"/>
      <c r="K507" s="253"/>
    </row>
    <row r="508" ht="21" spans="6:11">
      <c r="F508" s="224" t="s">
        <v>461</v>
      </c>
      <c r="K508" s="236"/>
    </row>
    <row r="509" ht="16.15" customHeight="1" spans="5:11">
      <c r="E509"/>
      <c r="F509" s="4" t="s">
        <v>414</v>
      </c>
      <c r="G509">
        <v>130</v>
      </c>
      <c r="I509">
        <v>342</v>
      </c>
      <c r="K509" s="237">
        <f>G509*I509/1000</f>
        <v>44.46</v>
      </c>
    </row>
    <row r="510" ht="31.5" hidden="1" spans="5:11">
      <c r="E510"/>
      <c r="F510" s="192" t="s">
        <v>177</v>
      </c>
      <c r="I510" s="132"/>
      <c r="J510" s="68"/>
      <c r="K510" s="178"/>
    </row>
    <row r="511" spans="5:11">
      <c r="E511"/>
      <c r="K511" s="198"/>
    </row>
    <row r="512" ht="15.75" spans="5:11">
      <c r="E512"/>
      <c r="K512" s="198"/>
    </row>
    <row r="513" ht="21.75" spans="5:11">
      <c r="E513" s="220" t="s">
        <v>462</v>
      </c>
      <c r="F513" s="224" t="s">
        <v>506</v>
      </c>
      <c r="K513" s="198"/>
    </row>
    <row r="514" ht="17.25" spans="5:11">
      <c r="E514"/>
      <c r="F514" s="114" t="s">
        <v>283</v>
      </c>
      <c r="G514" s="115"/>
      <c r="H514" s="115"/>
      <c r="K514" s="175">
        <f>J518</f>
        <v>10.7304</v>
      </c>
    </row>
    <row r="515" ht="15.75" spans="5:8">
      <c r="E515"/>
      <c r="F515" s="117"/>
      <c r="G515" s="118" t="s">
        <v>284</v>
      </c>
      <c r="H515" s="118"/>
    </row>
    <row r="516" ht="15.75" spans="5:8">
      <c r="E516"/>
      <c r="F516" s="119"/>
      <c r="G516" s="118" t="s">
        <v>285</v>
      </c>
      <c r="H516" s="118"/>
    </row>
    <row r="517" ht="15.75" spans="5:8">
      <c r="E517"/>
      <c r="F517" s="117" t="s">
        <v>286</v>
      </c>
      <c r="G517" s="120" t="s">
        <v>163</v>
      </c>
      <c r="H517" s="120" t="s">
        <v>164</v>
      </c>
    </row>
    <row r="518" ht="15.75" spans="5:10">
      <c r="E518"/>
      <c r="F518" s="117" t="s">
        <v>288</v>
      </c>
      <c r="G518" s="118">
        <v>126.24</v>
      </c>
      <c r="H518" s="118">
        <v>120</v>
      </c>
      <c r="I518">
        <v>85</v>
      </c>
      <c r="J518" s="53">
        <f>G518*I518/1000</f>
        <v>10.7304</v>
      </c>
    </row>
    <row r="519" ht="15.75" spans="5:8">
      <c r="E519"/>
      <c r="F519" s="117" t="s">
        <v>289</v>
      </c>
      <c r="G519" s="249"/>
      <c r="H519" s="118">
        <v>120</v>
      </c>
    </row>
    <row r="520" spans="5:11">
      <c r="E520"/>
      <c r="K520" s="198"/>
    </row>
    <row r="521" ht="21.75" spans="5:11">
      <c r="E521"/>
      <c r="F521" s="225" t="s">
        <v>356</v>
      </c>
      <c r="K521" s="296">
        <f>J523+J524+J526+J527+J528+J529+J530+J531</f>
        <v>6.69425</v>
      </c>
    </row>
    <row r="522" ht="15.75" spans="5:11">
      <c r="E522"/>
      <c r="F522" s="43" t="s">
        <v>162</v>
      </c>
      <c r="G522" s="44" t="s">
        <v>163</v>
      </c>
      <c r="H522" s="45" t="s">
        <v>164</v>
      </c>
      <c r="K522" s="198"/>
    </row>
    <row r="523" ht="15.75" spans="5:11">
      <c r="E523"/>
      <c r="F523" s="46" t="s">
        <v>357</v>
      </c>
      <c r="G523" s="47">
        <v>50</v>
      </c>
      <c r="H523" s="48">
        <v>40</v>
      </c>
      <c r="I523">
        <v>30</v>
      </c>
      <c r="J523" s="53">
        <f>G523*I523/1000</f>
        <v>1.5</v>
      </c>
      <c r="K523" s="198"/>
    </row>
    <row r="524" ht="15.75" spans="5:11">
      <c r="E524"/>
      <c r="F524" s="46" t="s">
        <v>290</v>
      </c>
      <c r="G524" s="47">
        <v>25</v>
      </c>
      <c r="H524" s="48">
        <v>20</v>
      </c>
      <c r="I524">
        <v>45</v>
      </c>
      <c r="J524" s="53">
        <f t="shared" ref="J524:J531" si="14">G524*I524/1000</f>
        <v>1.125</v>
      </c>
      <c r="K524" s="198"/>
    </row>
    <row r="525" ht="15.75" hidden="1" spans="5:11">
      <c r="E525"/>
      <c r="F525" s="46" t="s">
        <v>358</v>
      </c>
      <c r="G525" s="47">
        <v>21.5</v>
      </c>
      <c r="H525" s="48">
        <v>15</v>
      </c>
      <c r="J525">
        <f t="shared" si="14"/>
        <v>0</v>
      </c>
      <c r="K525" s="198"/>
    </row>
    <row r="526" ht="15.75" spans="5:11">
      <c r="E526"/>
      <c r="F526" s="46" t="s">
        <v>252</v>
      </c>
      <c r="G526" s="47">
        <v>26.75</v>
      </c>
      <c r="H526" s="48">
        <v>20</v>
      </c>
      <c r="I526">
        <v>27</v>
      </c>
      <c r="J526" s="53">
        <f t="shared" si="14"/>
        <v>0.72225</v>
      </c>
      <c r="K526" s="198"/>
    </row>
    <row r="527" ht="15.75" spans="5:11">
      <c r="E527"/>
      <c r="F527" s="46" t="s">
        <v>258</v>
      </c>
      <c r="G527" s="47">
        <v>15.75</v>
      </c>
      <c r="H527" s="48">
        <v>12.5</v>
      </c>
      <c r="I527">
        <v>30</v>
      </c>
      <c r="J527" s="53">
        <f t="shared" si="14"/>
        <v>0.4725</v>
      </c>
      <c r="K527" s="198"/>
    </row>
    <row r="528" ht="15.75" spans="5:11">
      <c r="E528"/>
      <c r="F528" s="46" t="s">
        <v>259</v>
      </c>
      <c r="G528" s="47">
        <v>12</v>
      </c>
      <c r="H528" s="48">
        <v>10</v>
      </c>
      <c r="I528">
        <v>21</v>
      </c>
      <c r="J528" s="53">
        <f t="shared" si="14"/>
        <v>0.252</v>
      </c>
      <c r="K528" s="198"/>
    </row>
    <row r="529" ht="15.75" spans="5:11">
      <c r="E529"/>
      <c r="F529" s="46" t="s">
        <v>249</v>
      </c>
      <c r="G529" s="47">
        <v>5</v>
      </c>
      <c r="H529" s="48">
        <v>5</v>
      </c>
      <c r="I529">
        <v>137</v>
      </c>
      <c r="J529" s="53">
        <f t="shared" si="14"/>
        <v>0.685</v>
      </c>
      <c r="K529" s="198"/>
    </row>
    <row r="530" ht="15.75" spans="5:11">
      <c r="E530"/>
      <c r="F530" s="46" t="s">
        <v>183</v>
      </c>
      <c r="G530" s="47">
        <v>2.5</v>
      </c>
      <c r="H530" s="48">
        <v>2.5</v>
      </c>
      <c r="I530">
        <v>73</v>
      </c>
      <c r="J530" s="53">
        <f t="shared" si="14"/>
        <v>0.1825</v>
      </c>
      <c r="K530" s="198"/>
    </row>
    <row r="531" ht="15.75" spans="5:11">
      <c r="E531"/>
      <c r="F531" s="46" t="s">
        <v>291</v>
      </c>
      <c r="G531" s="47">
        <v>7.5</v>
      </c>
      <c r="H531" s="48">
        <v>7.5</v>
      </c>
      <c r="I531">
        <v>234</v>
      </c>
      <c r="J531" s="53">
        <f t="shared" si="14"/>
        <v>1.755</v>
      </c>
      <c r="K531" s="198"/>
    </row>
    <row r="532" ht="15.75" spans="5:11">
      <c r="E532"/>
      <c r="F532" s="46" t="s">
        <v>180</v>
      </c>
      <c r="G532" s="47">
        <v>200</v>
      </c>
      <c r="H532" s="48">
        <v>200</v>
      </c>
      <c r="K532" s="198"/>
    </row>
    <row r="533" ht="15.75" spans="5:11">
      <c r="E533"/>
      <c r="F533" s="46" t="s">
        <v>292</v>
      </c>
      <c r="G533" s="47">
        <v>200</v>
      </c>
      <c r="H533" s="48">
        <v>200</v>
      </c>
      <c r="K533" s="198"/>
    </row>
    <row r="534" spans="5:11">
      <c r="E534"/>
      <c r="K534" s="198"/>
    </row>
    <row r="535" ht="21.75" spans="5:11">
      <c r="E535"/>
      <c r="F535" s="225" t="s">
        <v>265</v>
      </c>
      <c r="K535" s="199">
        <f>J537+J540</f>
        <v>14.23</v>
      </c>
    </row>
    <row r="536" ht="15.75" spans="5:11">
      <c r="E536"/>
      <c r="F536" s="43" t="s">
        <v>162</v>
      </c>
      <c r="G536" s="44" t="s">
        <v>163</v>
      </c>
      <c r="H536" s="45" t="s">
        <v>164</v>
      </c>
      <c r="K536" s="198"/>
    </row>
    <row r="537" ht="15.75" spans="5:11">
      <c r="E537"/>
      <c r="F537" s="46" t="s">
        <v>268</v>
      </c>
      <c r="G537" s="47">
        <v>92</v>
      </c>
      <c r="H537" s="48">
        <v>92</v>
      </c>
      <c r="I537">
        <v>95</v>
      </c>
      <c r="J537">
        <f t="shared" ref="J537" si="15">G537*I537/1000</f>
        <v>8.74</v>
      </c>
      <c r="K537" s="198"/>
    </row>
    <row r="538" ht="15.75" spans="5:11">
      <c r="E538"/>
      <c r="F538" s="46" t="s">
        <v>180</v>
      </c>
      <c r="G538" s="47">
        <v>136</v>
      </c>
      <c r="H538" s="48">
        <v>136</v>
      </c>
      <c r="K538" s="198"/>
    </row>
    <row r="539" ht="15.75" spans="5:11">
      <c r="E539"/>
      <c r="F539" s="72" t="s">
        <v>269</v>
      </c>
      <c r="G539" s="49" t="s">
        <v>172</v>
      </c>
      <c r="H539" s="73">
        <v>240</v>
      </c>
      <c r="K539" s="198"/>
    </row>
    <row r="540" ht="15.75" spans="5:11">
      <c r="E540"/>
      <c r="F540" s="46" t="s">
        <v>173</v>
      </c>
      <c r="G540" s="47">
        <v>9</v>
      </c>
      <c r="H540" s="48">
        <v>9</v>
      </c>
      <c r="I540">
        <v>610</v>
      </c>
      <c r="J540">
        <f>G540*I540/1000</f>
        <v>5.49</v>
      </c>
      <c r="K540" s="198"/>
    </row>
    <row r="541" spans="5:11">
      <c r="E541"/>
      <c r="K541" s="198"/>
    </row>
    <row r="542" ht="21" spans="5:11">
      <c r="E542"/>
      <c r="F542" s="225" t="s">
        <v>530</v>
      </c>
      <c r="K542" s="296">
        <f>J556+J560+J561+J562+J563+J564</f>
        <v>43.37268</v>
      </c>
    </row>
    <row r="543" hidden="1" spans="5:11">
      <c r="E543"/>
      <c r="F543" s="134" t="s">
        <v>154</v>
      </c>
      <c r="K543" s="198"/>
    </row>
    <row r="544" hidden="1" spans="5:11">
      <c r="E544"/>
      <c r="K544" s="198"/>
    </row>
    <row r="545" hidden="1" spans="5:11">
      <c r="E545"/>
      <c r="F545" s="71" t="s">
        <v>155</v>
      </c>
      <c r="K545" s="198"/>
    </row>
    <row r="546" hidden="1" spans="5:11">
      <c r="E546"/>
      <c r="F546" s="75" t="s">
        <v>156</v>
      </c>
      <c r="K546" s="198"/>
    </row>
    <row r="547" hidden="1" spans="5:11">
      <c r="E547"/>
      <c r="F547" s="75" t="s">
        <v>157</v>
      </c>
      <c r="K547" s="198"/>
    </row>
    <row r="548" hidden="1" spans="5:11">
      <c r="E548"/>
      <c r="F548" s="144"/>
      <c r="K548" s="198"/>
    </row>
    <row r="549" hidden="1" spans="5:11">
      <c r="E549"/>
      <c r="F549" s="134" t="s">
        <v>360</v>
      </c>
      <c r="K549" s="198"/>
    </row>
    <row r="550" spans="5:11">
      <c r="E550"/>
      <c r="F550" s="134" t="s">
        <v>361</v>
      </c>
      <c r="K550" s="198"/>
    </row>
    <row r="551" ht="15.75" spans="5:11">
      <c r="E551"/>
      <c r="F551" s="135" t="s">
        <v>272</v>
      </c>
      <c r="K551" s="198"/>
    </row>
    <row r="552" ht="15.75" spans="5:11">
      <c r="E552"/>
      <c r="F552" s="77" t="s">
        <v>162</v>
      </c>
      <c r="G552" s="12" t="s">
        <v>163</v>
      </c>
      <c r="H552" s="13" t="s">
        <v>164</v>
      </c>
      <c r="K552" s="198"/>
    </row>
    <row r="553" ht="15.75" hidden="1" spans="5:11">
      <c r="E553"/>
      <c r="F553" s="46" t="s">
        <v>362</v>
      </c>
      <c r="G553" s="15">
        <v>113</v>
      </c>
      <c r="H553" s="16">
        <v>83</v>
      </c>
      <c r="K553" s="198"/>
    </row>
    <row r="554" ht="15.75" hidden="1" spans="5:11">
      <c r="E554"/>
      <c r="F554" s="46" t="s">
        <v>363</v>
      </c>
      <c r="G554" s="15">
        <v>113</v>
      </c>
      <c r="H554" s="16">
        <v>83</v>
      </c>
      <c r="K554" s="198"/>
    </row>
    <row r="555" ht="15.75" hidden="1" spans="5:11">
      <c r="E555"/>
      <c r="F555" s="46" t="s">
        <v>364</v>
      </c>
      <c r="G555" s="15">
        <v>113</v>
      </c>
      <c r="H555" s="16">
        <v>83</v>
      </c>
      <c r="K555" s="198"/>
    </row>
    <row r="556" ht="15.75" spans="5:11">
      <c r="E556"/>
      <c r="F556" s="46" t="s">
        <v>342</v>
      </c>
      <c r="G556" s="15">
        <v>113</v>
      </c>
      <c r="H556" s="16">
        <v>83</v>
      </c>
      <c r="I556">
        <v>360.36</v>
      </c>
      <c r="J556" s="53">
        <f>G556*I556/1000</f>
        <v>40.72068</v>
      </c>
      <c r="K556" s="198"/>
    </row>
    <row r="557" ht="15.75" spans="5:11">
      <c r="E557"/>
      <c r="F557" s="46" t="s">
        <v>343</v>
      </c>
      <c r="G557" s="15">
        <v>113</v>
      </c>
      <c r="H557" s="16">
        <v>83</v>
      </c>
      <c r="J557">
        <f t="shared" ref="J557:J564" si="16">G557*I557/1000</f>
        <v>0</v>
      </c>
      <c r="K557" s="198"/>
    </row>
    <row r="558" ht="15.75" hidden="1" spans="5:11">
      <c r="E558"/>
      <c r="F558" s="46" t="s">
        <v>365</v>
      </c>
      <c r="G558" s="15">
        <v>110</v>
      </c>
      <c r="H558" s="16">
        <v>79</v>
      </c>
      <c r="J558">
        <f t="shared" si="16"/>
        <v>0</v>
      </c>
      <c r="K558" s="198"/>
    </row>
    <row r="559" ht="15.75" hidden="1" spans="5:11">
      <c r="E559"/>
      <c r="F559" s="46" t="s">
        <v>366</v>
      </c>
      <c r="G559" s="15">
        <v>110</v>
      </c>
      <c r="H559" s="16">
        <v>79</v>
      </c>
      <c r="J559">
        <f t="shared" si="16"/>
        <v>0</v>
      </c>
      <c r="K559" s="198"/>
    </row>
    <row r="560" ht="15.75" spans="5:11">
      <c r="E560"/>
      <c r="F560" s="46" t="s">
        <v>258</v>
      </c>
      <c r="G560" s="15">
        <v>5</v>
      </c>
      <c r="H560" s="16">
        <v>4</v>
      </c>
      <c r="I560">
        <v>30</v>
      </c>
      <c r="J560">
        <f t="shared" si="16"/>
        <v>0.15</v>
      </c>
      <c r="K560" s="198"/>
    </row>
    <row r="561" ht="15.75" spans="5:11">
      <c r="E561"/>
      <c r="F561" s="46" t="s">
        <v>259</v>
      </c>
      <c r="G561" s="15">
        <v>5</v>
      </c>
      <c r="H561" s="16">
        <v>4</v>
      </c>
      <c r="I561">
        <v>21</v>
      </c>
      <c r="J561" s="53">
        <f t="shared" si="16"/>
        <v>0.105</v>
      </c>
      <c r="K561" s="198"/>
    </row>
    <row r="562" ht="15.75" spans="5:11">
      <c r="E562"/>
      <c r="F562" s="46" t="s">
        <v>249</v>
      </c>
      <c r="G562" s="15">
        <v>5</v>
      </c>
      <c r="H562" s="16">
        <v>5</v>
      </c>
      <c r="I562">
        <v>137</v>
      </c>
      <c r="J562">
        <f t="shared" si="16"/>
        <v>0.685</v>
      </c>
      <c r="K562" s="198"/>
    </row>
    <row r="563" ht="15.75" spans="5:11">
      <c r="E563"/>
      <c r="F563" s="46" t="s">
        <v>291</v>
      </c>
      <c r="G563" s="15">
        <v>7</v>
      </c>
      <c r="H563" s="16">
        <v>7</v>
      </c>
      <c r="I563">
        <v>234</v>
      </c>
      <c r="J563">
        <f t="shared" si="16"/>
        <v>1.638</v>
      </c>
      <c r="K563" s="198"/>
    </row>
    <row r="564" ht="15.75" spans="5:11">
      <c r="E564"/>
      <c r="F564" s="46" t="s">
        <v>196</v>
      </c>
      <c r="G564" s="15">
        <v>2</v>
      </c>
      <c r="H564" s="16">
        <v>2</v>
      </c>
      <c r="I564">
        <v>37</v>
      </c>
      <c r="J564" s="53">
        <f t="shared" si="16"/>
        <v>0.074</v>
      </c>
      <c r="K564" s="198"/>
    </row>
    <row r="565" ht="15.75" spans="5:11">
      <c r="E565"/>
      <c r="F565" s="78" t="s">
        <v>367</v>
      </c>
      <c r="G565" s="18" t="s">
        <v>172</v>
      </c>
      <c r="H565" s="19">
        <v>50</v>
      </c>
      <c r="K565" s="198"/>
    </row>
    <row r="566" ht="15.75" spans="5:11">
      <c r="E566"/>
      <c r="F566" s="78" t="s">
        <v>368</v>
      </c>
      <c r="G566" s="18" t="s">
        <v>172</v>
      </c>
      <c r="H566" s="19">
        <v>50</v>
      </c>
      <c r="K566" s="198"/>
    </row>
    <row r="567" spans="5:11">
      <c r="E567"/>
      <c r="K567" s="198"/>
    </row>
    <row r="568" ht="21.75" spans="6:11">
      <c r="F568" s="225" t="s">
        <v>488</v>
      </c>
      <c r="K568" s="175">
        <f>J570+J577</f>
        <v>10.946</v>
      </c>
    </row>
    <row r="569" ht="15.75" spans="6:11">
      <c r="F569" s="43" t="s">
        <v>162</v>
      </c>
      <c r="G569" s="44" t="s">
        <v>163</v>
      </c>
      <c r="H569" s="45" t="s">
        <v>164</v>
      </c>
      <c r="K569" s="253"/>
    </row>
    <row r="570" ht="15.75" spans="6:11">
      <c r="F570" s="46" t="s">
        <v>185</v>
      </c>
      <c r="G570" s="47">
        <v>17</v>
      </c>
      <c r="H570" s="48">
        <v>7</v>
      </c>
      <c r="I570">
        <v>558</v>
      </c>
      <c r="J570">
        <f>G570*I570/1000</f>
        <v>9.486</v>
      </c>
      <c r="K570" s="253"/>
    </row>
    <row r="571" ht="15.75" hidden="1" spans="6:11">
      <c r="F571" s="46" t="s">
        <v>302</v>
      </c>
      <c r="G571" s="47">
        <v>15</v>
      </c>
      <c r="H571" s="48">
        <v>56</v>
      </c>
      <c r="K571" s="253"/>
    </row>
    <row r="572" ht="15.75" hidden="1" spans="6:11">
      <c r="F572" s="46" t="s">
        <v>303</v>
      </c>
      <c r="G572" s="47">
        <v>30</v>
      </c>
      <c r="H572" s="48">
        <v>45</v>
      </c>
      <c r="K572" s="253"/>
    </row>
    <row r="573" ht="15.75" hidden="1" spans="6:11">
      <c r="F573" s="46" t="s">
        <v>304</v>
      </c>
      <c r="G573" s="47">
        <v>20</v>
      </c>
      <c r="H573" s="48">
        <v>37</v>
      </c>
      <c r="K573" s="253"/>
    </row>
    <row r="574" ht="15.75" hidden="1" spans="6:11">
      <c r="F574" s="46" t="s">
        <v>305</v>
      </c>
      <c r="G574" s="47">
        <v>25</v>
      </c>
      <c r="H574" s="48">
        <v>46</v>
      </c>
      <c r="K574" s="253"/>
    </row>
    <row r="575" ht="15.75" hidden="1" spans="6:11">
      <c r="F575" s="46" t="s">
        <v>306</v>
      </c>
      <c r="G575" s="47">
        <v>20</v>
      </c>
      <c r="H575" s="48">
        <v>32</v>
      </c>
      <c r="K575" s="253"/>
    </row>
    <row r="576" ht="15.75" hidden="1" spans="6:11">
      <c r="F576" s="72" t="s">
        <v>307</v>
      </c>
      <c r="G576" s="49" t="s">
        <v>172</v>
      </c>
      <c r="H576" s="130" t="s">
        <v>172</v>
      </c>
      <c r="K576" s="253"/>
    </row>
    <row r="577" ht="15.75" spans="6:11">
      <c r="F577" s="46" t="s">
        <v>183</v>
      </c>
      <c r="G577" s="47">
        <v>20</v>
      </c>
      <c r="H577" s="48">
        <v>20</v>
      </c>
      <c r="I577">
        <v>73</v>
      </c>
      <c r="J577">
        <f>G577*I577/1000</f>
        <v>1.46</v>
      </c>
      <c r="K577" s="253"/>
    </row>
    <row r="578" ht="15.75" hidden="1" spans="6:11">
      <c r="F578" s="46" t="s">
        <v>309</v>
      </c>
      <c r="G578" s="47">
        <v>0</v>
      </c>
      <c r="H578" s="48">
        <v>0</v>
      </c>
      <c r="I578">
        <v>600</v>
      </c>
      <c r="J578">
        <f>G578*I578/1000</f>
        <v>0</v>
      </c>
      <c r="K578" s="253"/>
    </row>
    <row r="579" ht="15.75" spans="6:11">
      <c r="F579" s="46" t="s">
        <v>180</v>
      </c>
      <c r="G579" s="47">
        <v>214</v>
      </c>
      <c r="H579" s="48">
        <v>214</v>
      </c>
      <c r="K579" s="253"/>
    </row>
    <row r="580" spans="11:11">
      <c r="K580" s="253"/>
    </row>
    <row r="581" ht="21" spans="6:11">
      <c r="F581" s="224" t="s">
        <v>519</v>
      </c>
      <c r="K581" s="253"/>
    </row>
    <row r="582" spans="6:11">
      <c r="F582" s="4" t="s">
        <v>32</v>
      </c>
      <c r="G582">
        <v>60</v>
      </c>
      <c r="H582" s="297">
        <v>60</v>
      </c>
      <c r="I582">
        <v>32.63</v>
      </c>
      <c r="K582" s="175">
        <f>G582*I582/1000</f>
        <v>1.9578</v>
      </c>
    </row>
    <row r="583" spans="11:11">
      <c r="K583" s="253"/>
    </row>
    <row r="584" ht="21.75" spans="6:11">
      <c r="F584" s="224" t="s">
        <v>466</v>
      </c>
      <c r="K584" s="253"/>
    </row>
    <row r="585" ht="15.75" spans="5:11">
      <c r="E585" s="220" t="s">
        <v>467</v>
      </c>
      <c r="F585" s="4" t="s">
        <v>417</v>
      </c>
      <c r="G585">
        <v>207</v>
      </c>
      <c r="H585">
        <v>200</v>
      </c>
      <c r="I585">
        <v>59.4</v>
      </c>
      <c r="K585" s="266">
        <f>G585*I585/1000</f>
        <v>12.2958</v>
      </c>
    </row>
    <row r="586" spans="5:11">
      <c r="E586"/>
      <c r="K586" s="267"/>
    </row>
    <row r="587" spans="5:11">
      <c r="E587"/>
      <c r="F587" s="4" t="s">
        <v>442</v>
      </c>
      <c r="G587">
        <v>100</v>
      </c>
      <c r="I587">
        <v>12.76</v>
      </c>
      <c r="K587" s="268">
        <v>12.76</v>
      </c>
    </row>
    <row r="588" ht="11.45" customHeight="1" spans="11:11">
      <c r="K588" s="236"/>
    </row>
    <row r="589" spans="11:11">
      <c r="K589" s="253"/>
    </row>
    <row r="590" ht="15.75"/>
    <row r="591" s="3" customFormat="1" ht="21.75" spans="5:11">
      <c r="E591" s="159"/>
      <c r="F591" s="219" t="s">
        <v>370</v>
      </c>
      <c r="G591" s="257"/>
      <c r="H591" s="257"/>
      <c r="I591" s="257"/>
      <c r="J591" s="257"/>
      <c r="K591" s="260">
        <f>K600+K614+K616+K626+K632+K637+K645+K661+K670+K699+K710+K713+K724</f>
        <v>175.5426104</v>
      </c>
    </row>
    <row r="592" ht="15.75"/>
    <row r="593" ht="21.75" spans="5:11">
      <c r="E593" s="220" t="s">
        <v>451</v>
      </c>
      <c r="F593" s="225" t="s">
        <v>468</v>
      </c>
      <c r="I593" s="246">
        <f>K600+K614+K617+K645</f>
        <v>71.57018</v>
      </c>
      <c r="J593" s="53">
        <f>K591-I593</f>
        <v>103.9724304</v>
      </c>
      <c r="K593" s="58"/>
    </row>
    <row r="594" spans="6:11">
      <c r="F594" s="82" t="s">
        <v>154</v>
      </c>
      <c r="I594" s="57"/>
      <c r="K594" s="58"/>
    </row>
    <row r="595" spans="6:11">
      <c r="F595" s="20"/>
      <c r="I595" s="57"/>
      <c r="K595" s="58"/>
    </row>
    <row r="596" spans="6:11">
      <c r="F596" s="83" t="s">
        <v>155</v>
      </c>
      <c r="I596" s="57"/>
      <c r="K596" s="58"/>
    </row>
    <row r="597" spans="6:11">
      <c r="F597" s="84" t="s">
        <v>156</v>
      </c>
      <c r="I597" s="57"/>
      <c r="K597" s="58"/>
    </row>
    <row r="598" spans="6:11">
      <c r="F598" s="84" t="s">
        <v>157</v>
      </c>
      <c r="I598" s="57"/>
      <c r="K598" s="58"/>
    </row>
    <row r="599" spans="6:11">
      <c r="F599" s="82" t="s">
        <v>231</v>
      </c>
      <c r="I599" s="57"/>
      <c r="K599" s="58"/>
    </row>
    <row r="600" ht="16.5" spans="6:11">
      <c r="F600" s="10" t="s">
        <v>161</v>
      </c>
      <c r="I600" s="57"/>
      <c r="J600" s="53"/>
      <c r="K600" s="61">
        <f>J602+J603+J605+J606+J607+J608+J610+J611+J612</f>
        <v>61.73118</v>
      </c>
    </row>
    <row r="601" ht="15.75" spans="6:11">
      <c r="F601" s="11" t="s">
        <v>162</v>
      </c>
      <c r="G601" s="12" t="s">
        <v>163</v>
      </c>
      <c r="H601" s="13" t="s">
        <v>164</v>
      </c>
      <c r="I601" s="99" t="s">
        <v>165</v>
      </c>
      <c r="J601" s="100" t="s">
        <v>166</v>
      </c>
      <c r="K601" s="58"/>
    </row>
    <row r="602" ht="15.75" spans="6:11">
      <c r="F602" s="85" t="s">
        <v>193</v>
      </c>
      <c r="G602" s="15">
        <v>188</v>
      </c>
      <c r="H602" s="16">
        <v>186</v>
      </c>
      <c r="I602" s="101">
        <v>260</v>
      </c>
      <c r="J602" s="102">
        <f>I602*G602/1000</f>
        <v>48.88</v>
      </c>
      <c r="K602" s="58"/>
    </row>
    <row r="603" ht="15.75" spans="6:11">
      <c r="F603" s="85" t="s">
        <v>194</v>
      </c>
      <c r="G603" s="15">
        <v>12.94</v>
      </c>
      <c r="H603" s="16">
        <v>12.94</v>
      </c>
      <c r="I603" s="103">
        <v>40</v>
      </c>
      <c r="J603" s="102">
        <f t="shared" ref="J603:J606" si="17">I603*G603/1000</f>
        <v>0.5176</v>
      </c>
      <c r="K603" s="58"/>
    </row>
    <row r="604" ht="15.75" spans="6:11">
      <c r="F604" s="85" t="s">
        <v>469</v>
      </c>
      <c r="G604" s="15">
        <v>16</v>
      </c>
      <c r="H604" s="16">
        <v>16</v>
      </c>
      <c r="I604" s="103"/>
      <c r="J604" s="102">
        <f t="shared" si="17"/>
        <v>0</v>
      </c>
      <c r="K604" s="58"/>
    </row>
    <row r="605" ht="15.75" spans="6:11">
      <c r="F605" s="85" t="s">
        <v>180</v>
      </c>
      <c r="G605" s="15">
        <v>48</v>
      </c>
      <c r="H605" s="16">
        <v>48</v>
      </c>
      <c r="I605" s="62"/>
      <c r="J605" s="102">
        <f t="shared" si="17"/>
        <v>0</v>
      </c>
      <c r="K605" s="58"/>
    </row>
    <row r="606" customHeight="1" spans="6:11">
      <c r="F606" s="85" t="s">
        <v>232</v>
      </c>
      <c r="G606" s="15">
        <v>48</v>
      </c>
      <c r="H606" s="16">
        <v>48</v>
      </c>
      <c r="I606" s="104">
        <v>57.5</v>
      </c>
      <c r="J606" s="102">
        <f t="shared" si="17"/>
        <v>2.76</v>
      </c>
      <c r="K606" s="58"/>
    </row>
    <row r="607" ht="15.75" spans="6:11">
      <c r="F607" s="85" t="s">
        <v>167</v>
      </c>
      <c r="G607" s="15">
        <v>6</v>
      </c>
      <c r="H607" s="16">
        <v>6</v>
      </c>
      <c r="I607" s="104">
        <v>300</v>
      </c>
      <c r="J607" s="102">
        <f>G607*I607/1000</f>
        <v>1.8</v>
      </c>
      <c r="K607" s="58"/>
    </row>
    <row r="608" ht="15.75" spans="5:11">
      <c r="E608"/>
      <c r="F608" s="85" t="s">
        <v>183</v>
      </c>
      <c r="G608" s="15">
        <v>12.94</v>
      </c>
      <c r="H608" s="16">
        <v>12.94</v>
      </c>
      <c r="I608" s="104">
        <v>73</v>
      </c>
      <c r="J608" s="102">
        <f t="shared" ref="J608:J609" si="18">I608*G608/1000</f>
        <v>0.94462</v>
      </c>
      <c r="K608" s="58"/>
    </row>
    <row r="609" ht="15.75" spans="5:11">
      <c r="E609"/>
      <c r="F609" s="85" t="s">
        <v>470</v>
      </c>
      <c r="G609" s="15">
        <v>0.02</v>
      </c>
      <c r="H609" s="16">
        <v>0.02</v>
      </c>
      <c r="I609" s="104"/>
      <c r="J609" s="102">
        <f t="shared" si="18"/>
        <v>0</v>
      </c>
      <c r="K609" s="58"/>
    </row>
    <row r="610" ht="15.75" spans="5:11">
      <c r="E610"/>
      <c r="F610" s="85" t="s">
        <v>233</v>
      </c>
      <c r="G610" s="15">
        <v>6.94</v>
      </c>
      <c r="H610" s="16">
        <v>6.94</v>
      </c>
      <c r="I610" s="104">
        <v>174</v>
      </c>
      <c r="J610" s="102">
        <f t="shared" ref="J610:J612" si="19">I610*G610/1000</f>
        <v>1.20756</v>
      </c>
      <c r="K610" s="58"/>
    </row>
    <row r="611" ht="15.75" spans="5:11">
      <c r="E611"/>
      <c r="F611" s="85" t="s">
        <v>234</v>
      </c>
      <c r="G611" s="15">
        <v>6.94</v>
      </c>
      <c r="H611" s="16">
        <v>6.94</v>
      </c>
      <c r="I611" s="104">
        <v>200</v>
      </c>
      <c r="J611" s="67">
        <f t="shared" si="19"/>
        <v>1.388</v>
      </c>
      <c r="K611" s="58"/>
    </row>
    <row r="612" ht="15.75" spans="5:11">
      <c r="E612"/>
      <c r="F612" s="85" t="s">
        <v>173</v>
      </c>
      <c r="G612" s="15">
        <v>6.94</v>
      </c>
      <c r="H612" s="16">
        <v>6.94</v>
      </c>
      <c r="I612" s="62">
        <v>610</v>
      </c>
      <c r="J612" s="67">
        <f t="shared" si="19"/>
        <v>4.2334</v>
      </c>
      <c r="K612" s="58"/>
    </row>
    <row r="613" spans="5:11">
      <c r="E613"/>
      <c r="F613" s="20"/>
      <c r="I613" s="57"/>
      <c r="K613" s="58"/>
    </row>
    <row r="614" spans="5:11">
      <c r="E614"/>
      <c r="F614" s="20" t="s">
        <v>199</v>
      </c>
      <c r="G614" s="261">
        <v>26</v>
      </c>
      <c r="H614" s="269"/>
      <c r="I614" s="270">
        <v>152</v>
      </c>
      <c r="J614" s="67">
        <f>I614*G614/1000</f>
        <v>3.952</v>
      </c>
      <c r="K614" s="61">
        <f>J614</f>
        <v>3.952</v>
      </c>
    </row>
    <row r="615" spans="5:11">
      <c r="E615"/>
      <c r="F615" s="20"/>
      <c r="H615" s="52"/>
      <c r="I615" s="57"/>
      <c r="J615" s="53"/>
      <c r="K615" s="58"/>
    </row>
    <row r="616" ht="21" spans="5:11">
      <c r="E616"/>
      <c r="F616" s="247" t="s">
        <v>500</v>
      </c>
      <c r="G616" s="22"/>
      <c r="H616" s="22"/>
      <c r="I616" s="106"/>
      <c r="J616" s="66"/>
      <c r="K616" s="61">
        <f>J622+J624</f>
        <v>0.99</v>
      </c>
    </row>
    <row r="617" spans="5:11">
      <c r="E617"/>
      <c r="F617" s="90" t="s">
        <v>191</v>
      </c>
      <c r="G617" s="22"/>
      <c r="H617" s="22"/>
      <c r="I617" s="106"/>
      <c r="J617" s="65"/>
      <c r="K617" s="58"/>
    </row>
    <row r="618" spans="5:11">
      <c r="E618"/>
      <c r="F618" s="92" t="s">
        <v>192</v>
      </c>
      <c r="G618" s="22"/>
      <c r="H618" s="22"/>
      <c r="I618" s="106"/>
      <c r="J618" s="65"/>
      <c r="K618" s="58"/>
    </row>
    <row r="619" spans="5:11">
      <c r="E619"/>
      <c r="F619" s="93" t="s">
        <v>200</v>
      </c>
      <c r="G619" s="22"/>
      <c r="H619" s="22"/>
      <c r="I619" s="106"/>
      <c r="J619" s="65"/>
      <c r="K619" s="58"/>
    </row>
    <row r="620" ht="15.75" spans="5:11">
      <c r="E620"/>
      <c r="F620" s="24" t="s">
        <v>161</v>
      </c>
      <c r="G620" s="22"/>
      <c r="H620" s="22"/>
      <c r="I620" s="106"/>
      <c r="J620" s="65"/>
      <c r="K620" s="58"/>
    </row>
    <row r="621" spans="5:11">
      <c r="E621"/>
      <c r="F621" s="94" t="s">
        <v>162</v>
      </c>
      <c r="G621" s="95" t="s">
        <v>163</v>
      </c>
      <c r="H621" s="95" t="s">
        <v>164</v>
      </c>
      <c r="I621" s="106"/>
      <c r="J621" s="65"/>
      <c r="K621" s="58"/>
    </row>
    <row r="622" spans="5:11">
      <c r="E622"/>
      <c r="F622" s="96" t="s">
        <v>178</v>
      </c>
      <c r="G622" s="97">
        <v>0.4</v>
      </c>
      <c r="H622" s="97">
        <v>0.4</v>
      </c>
      <c r="I622" s="106" t="s">
        <v>454</v>
      </c>
      <c r="J622" s="66">
        <f>G622*I622/1000</f>
        <v>0.26</v>
      </c>
      <c r="K622" s="58"/>
    </row>
    <row r="623" spans="5:11">
      <c r="E623"/>
      <c r="F623" s="96" t="s">
        <v>180</v>
      </c>
      <c r="G623" s="97">
        <v>190</v>
      </c>
      <c r="H623" s="97">
        <v>190</v>
      </c>
      <c r="I623" s="106"/>
      <c r="J623" s="65"/>
      <c r="K623" s="58"/>
    </row>
    <row r="624" spans="5:11">
      <c r="E624"/>
      <c r="F624" s="96" t="s">
        <v>183</v>
      </c>
      <c r="G624" s="97">
        <v>10</v>
      </c>
      <c r="H624" s="97">
        <v>10</v>
      </c>
      <c r="I624" s="106" t="s">
        <v>457</v>
      </c>
      <c r="J624" s="66">
        <f>G624*I624/1000</f>
        <v>0.73</v>
      </c>
      <c r="K624" s="58"/>
    </row>
    <row r="625" spans="5:11">
      <c r="E625"/>
      <c r="K625" s="253"/>
    </row>
    <row r="626" ht="21" spans="5:11">
      <c r="E626"/>
      <c r="F626" s="289" t="s">
        <v>520</v>
      </c>
      <c r="G626" s="97"/>
      <c r="H626" s="97"/>
      <c r="I626" s="106"/>
      <c r="J626" s="65"/>
      <c r="K626" s="176">
        <f>J627+J628+J629</f>
        <v>9.858125</v>
      </c>
    </row>
    <row r="627" spans="5:11">
      <c r="E627"/>
      <c r="F627" s="96" t="s">
        <v>521</v>
      </c>
      <c r="G627" s="36">
        <v>37.5</v>
      </c>
      <c r="H627" s="97">
        <v>37.5</v>
      </c>
      <c r="I627" s="106" t="s">
        <v>475</v>
      </c>
      <c r="J627" s="67">
        <f>G627*I627/1000</f>
        <v>0</v>
      </c>
      <c r="K627" s="178"/>
    </row>
    <row r="628" spans="5:11">
      <c r="E628"/>
      <c r="F628" s="96" t="s">
        <v>522</v>
      </c>
      <c r="G628" s="36">
        <v>37.5</v>
      </c>
      <c r="H628" s="97">
        <v>37.5</v>
      </c>
      <c r="I628" s="106" t="s">
        <v>477</v>
      </c>
      <c r="J628" s="67">
        <f>G628*I628/1000</f>
        <v>2.233125</v>
      </c>
      <c r="K628" s="178"/>
    </row>
    <row r="629" ht="15.75" spans="5:11">
      <c r="E629"/>
      <c r="F629" s="96" t="s">
        <v>214</v>
      </c>
      <c r="G629" s="65">
        <v>12.5</v>
      </c>
      <c r="H629" s="97">
        <v>12.5</v>
      </c>
      <c r="I629" s="106" t="s">
        <v>523</v>
      </c>
      <c r="J629" s="67">
        <f>G629*I629/1000</f>
        <v>7.625</v>
      </c>
      <c r="K629" s="178"/>
    </row>
    <row r="630" ht="15.75" spans="5:11">
      <c r="E630"/>
      <c r="F630" s="111"/>
      <c r="G630" s="179"/>
      <c r="H630" s="179"/>
      <c r="I630" s="132"/>
      <c r="J630" s="68"/>
      <c r="K630" s="177"/>
    </row>
    <row r="631" ht="21" hidden="1" spans="6:11">
      <c r="F631" s="224" t="s">
        <v>478</v>
      </c>
      <c r="J631" s="68"/>
      <c r="K631" s="253"/>
    </row>
    <row r="632" hidden="1" spans="6:11">
      <c r="F632" s="20" t="s">
        <v>479</v>
      </c>
      <c r="H632">
        <v>100</v>
      </c>
      <c r="I632">
        <v>320</v>
      </c>
      <c r="J632" s="68">
        <f t="shared" ref="J632" si="20">G632*I632/1000</f>
        <v>0</v>
      </c>
      <c r="K632" s="175">
        <f>G632*I632/1000</f>
        <v>0</v>
      </c>
    </row>
    <row r="633" spans="5:11">
      <c r="E633"/>
      <c r="F633" s="290"/>
      <c r="G633" s="291"/>
      <c r="H633" s="291"/>
      <c r="I633" s="132"/>
      <c r="J633" s="68"/>
      <c r="K633" s="177"/>
    </row>
    <row r="634" ht="2.45" customHeight="1"/>
    <row r="635" ht="15.75" spans="5:5">
      <c r="E635"/>
    </row>
    <row r="636" ht="21.75" spans="5:11">
      <c r="E636" s="220" t="s">
        <v>462</v>
      </c>
      <c r="F636" s="224" t="s">
        <v>480</v>
      </c>
      <c r="K636" s="198"/>
    </row>
    <row r="637" ht="17.25" spans="5:11">
      <c r="E637"/>
      <c r="F637" s="114" t="s">
        <v>283</v>
      </c>
      <c r="G637" s="115"/>
      <c r="H637" s="115"/>
      <c r="K637" s="175">
        <f>J641</f>
        <v>12.744</v>
      </c>
    </row>
    <row r="638" ht="15.75" spans="5:8">
      <c r="E638"/>
      <c r="F638" s="117"/>
      <c r="G638" s="118" t="s">
        <v>284</v>
      </c>
      <c r="H638" s="118"/>
    </row>
    <row r="639" ht="15.75" spans="5:8">
      <c r="E639"/>
      <c r="F639" s="119"/>
      <c r="G639" s="118" t="s">
        <v>285</v>
      </c>
      <c r="H639" s="118"/>
    </row>
    <row r="640" ht="15.75" spans="5:8">
      <c r="E640"/>
      <c r="F640" s="117" t="s">
        <v>286</v>
      </c>
      <c r="G640" s="120" t="s">
        <v>163</v>
      </c>
      <c r="H640" s="120" t="s">
        <v>164</v>
      </c>
    </row>
    <row r="641" ht="15.75" spans="5:10">
      <c r="E641"/>
      <c r="F641" s="117" t="s">
        <v>531</v>
      </c>
      <c r="G641" s="118">
        <v>141.6</v>
      </c>
      <c r="H641" s="118">
        <v>120</v>
      </c>
      <c r="I641">
        <v>90</v>
      </c>
      <c r="J641" s="53">
        <f>G641*I641/1000</f>
        <v>12.744</v>
      </c>
    </row>
    <row r="642" ht="15.75" spans="5:8">
      <c r="E642"/>
      <c r="F642" s="117" t="s">
        <v>289</v>
      </c>
      <c r="G642" s="249"/>
      <c r="H642" s="118">
        <v>120</v>
      </c>
    </row>
    <row r="645" ht="21" spans="5:11">
      <c r="E645"/>
      <c r="F645" s="225" t="s">
        <v>481</v>
      </c>
      <c r="K645" s="175">
        <f>J651+J652+J653+J654+J655+J656</f>
        <v>5.887</v>
      </c>
    </row>
    <row r="646" spans="5:6">
      <c r="E646"/>
      <c r="F646" s="50" t="s">
        <v>266</v>
      </c>
    </row>
    <row r="647" spans="5:6">
      <c r="E647"/>
      <c r="F647" s="50" t="s">
        <v>191</v>
      </c>
    </row>
    <row r="648" spans="5:6">
      <c r="E648"/>
      <c r="F648" s="71" t="s">
        <v>192</v>
      </c>
    </row>
    <row r="649" ht="15.75" spans="5:6">
      <c r="E649"/>
      <c r="F649" s="42" t="s">
        <v>251</v>
      </c>
    </row>
    <row r="650" ht="15.75" spans="5:8">
      <c r="E650"/>
      <c r="F650" s="43" t="s">
        <v>162</v>
      </c>
      <c r="G650" s="44" t="s">
        <v>163</v>
      </c>
      <c r="H650" s="45" t="s">
        <v>164</v>
      </c>
    </row>
    <row r="651" ht="15.75" spans="5:10">
      <c r="E651"/>
      <c r="F651" s="46" t="s">
        <v>290</v>
      </c>
      <c r="G651" s="47">
        <v>62.5</v>
      </c>
      <c r="H651" s="48">
        <v>50</v>
      </c>
      <c r="I651">
        <v>45</v>
      </c>
      <c r="J651" s="53">
        <f>G651*I651/1000</f>
        <v>2.8125</v>
      </c>
    </row>
    <row r="652" ht="15.75" spans="5:10">
      <c r="E652"/>
      <c r="F652" s="46" t="s">
        <v>252</v>
      </c>
      <c r="G652" s="47">
        <v>40</v>
      </c>
      <c r="H652" s="48">
        <v>30</v>
      </c>
      <c r="I652">
        <v>27</v>
      </c>
      <c r="J652" s="53">
        <f t="shared" ref="J652:J656" si="21">G652*I652/1000</f>
        <v>1.08</v>
      </c>
    </row>
    <row r="653" ht="15.75" spans="5:10">
      <c r="E653"/>
      <c r="F653" s="46" t="s">
        <v>258</v>
      </c>
      <c r="G653" s="47">
        <v>15.75</v>
      </c>
      <c r="H653" s="48">
        <v>12.5</v>
      </c>
      <c r="I653">
        <v>30</v>
      </c>
      <c r="J653" s="53">
        <f t="shared" si="21"/>
        <v>0.4725</v>
      </c>
    </row>
    <row r="654" ht="15.75" spans="5:10">
      <c r="E654"/>
      <c r="F654" s="46" t="s">
        <v>259</v>
      </c>
      <c r="G654" s="47">
        <v>12</v>
      </c>
      <c r="H654" s="48">
        <v>10</v>
      </c>
      <c r="I654">
        <v>21</v>
      </c>
      <c r="J654" s="53">
        <f t="shared" si="21"/>
        <v>0.252</v>
      </c>
    </row>
    <row r="655" ht="15.75" spans="5:10">
      <c r="E655"/>
      <c r="F655" s="46" t="s">
        <v>291</v>
      </c>
      <c r="G655" s="47">
        <v>2.5</v>
      </c>
      <c r="H655" s="48">
        <v>2.5</v>
      </c>
      <c r="I655">
        <v>234</v>
      </c>
      <c r="J655" s="53">
        <f t="shared" si="21"/>
        <v>0.585</v>
      </c>
    </row>
    <row r="656" ht="15.75" spans="5:10">
      <c r="E656"/>
      <c r="F656" s="46" t="s">
        <v>249</v>
      </c>
      <c r="G656" s="47">
        <v>5</v>
      </c>
      <c r="H656" s="48">
        <v>5</v>
      </c>
      <c r="I656">
        <v>137</v>
      </c>
      <c r="J656" s="53">
        <f t="shared" si="21"/>
        <v>0.685</v>
      </c>
    </row>
    <row r="657" ht="15.75" spans="5:8">
      <c r="E657"/>
      <c r="F657" s="46" t="s">
        <v>292</v>
      </c>
      <c r="G657" s="47">
        <v>200</v>
      </c>
      <c r="H657" s="48">
        <v>200</v>
      </c>
    </row>
    <row r="658" ht="15.75" spans="5:8">
      <c r="E658"/>
      <c r="F658" s="46" t="s">
        <v>262</v>
      </c>
      <c r="G658" s="47">
        <v>200</v>
      </c>
      <c r="H658" s="48">
        <v>200</v>
      </c>
    </row>
    <row r="659" ht="15.75" spans="5:8">
      <c r="E659"/>
      <c r="F659" s="46" t="s">
        <v>170</v>
      </c>
      <c r="G659" s="47">
        <v>200</v>
      </c>
      <c r="H659" s="48">
        <v>200</v>
      </c>
    </row>
    <row r="661" ht="21" spans="5:11">
      <c r="E661"/>
      <c r="F661" s="225" t="s">
        <v>512</v>
      </c>
      <c r="K661" s="175">
        <f>J664+J666+J667</f>
        <v>9.5598</v>
      </c>
    </row>
    <row r="662" ht="15.75" spans="5:6">
      <c r="E662"/>
      <c r="F662" s="42" t="s">
        <v>161</v>
      </c>
    </row>
    <row r="663" ht="15.75" spans="5:8">
      <c r="E663"/>
      <c r="F663" s="43" t="s">
        <v>162</v>
      </c>
      <c r="G663" s="44" t="s">
        <v>163</v>
      </c>
      <c r="H663" s="45" t="s">
        <v>164</v>
      </c>
    </row>
    <row r="664" ht="15.75" spans="5:10">
      <c r="E664"/>
      <c r="F664" s="46" t="s">
        <v>333</v>
      </c>
      <c r="G664" s="47">
        <v>68</v>
      </c>
      <c r="H664" s="48">
        <v>68</v>
      </c>
      <c r="I664">
        <v>59</v>
      </c>
      <c r="J664">
        <f>G664*I664/1000</f>
        <v>4.012</v>
      </c>
    </row>
    <row r="665" ht="15.75" spans="5:8">
      <c r="E665"/>
      <c r="F665" s="46" t="s">
        <v>180</v>
      </c>
      <c r="G665" s="47">
        <v>408</v>
      </c>
      <c r="H665" s="48">
        <v>408</v>
      </c>
    </row>
    <row r="666" ht="15.75" spans="5:10">
      <c r="E666"/>
      <c r="F666" s="46" t="s">
        <v>264</v>
      </c>
      <c r="G666" s="47">
        <v>3.4</v>
      </c>
      <c r="H666" s="48">
        <v>3.4</v>
      </c>
      <c r="I666">
        <v>17</v>
      </c>
      <c r="J666">
        <f>G666*I666/1000</f>
        <v>0.0578</v>
      </c>
    </row>
    <row r="667" ht="15.75" spans="5:10">
      <c r="E667"/>
      <c r="F667" s="46" t="s">
        <v>173</v>
      </c>
      <c r="G667" s="47">
        <v>9</v>
      </c>
      <c r="H667" s="48">
        <v>9</v>
      </c>
      <c r="I667">
        <v>610</v>
      </c>
      <c r="J667">
        <f>G667*I667/1000</f>
        <v>5.49</v>
      </c>
    </row>
    <row r="670" ht="21" spans="5:11">
      <c r="E670"/>
      <c r="F670" s="225" t="s">
        <v>371</v>
      </c>
      <c r="K670" s="175">
        <f>J678+J692+J693+J697</f>
        <v>38.9177054</v>
      </c>
    </row>
    <row r="671" spans="5:6">
      <c r="E671"/>
      <c r="F671" s="50" t="s">
        <v>335</v>
      </c>
    </row>
    <row r="672" spans="5:6">
      <c r="E672"/>
      <c r="F672" s="50" t="s">
        <v>191</v>
      </c>
    </row>
    <row r="674" spans="5:6">
      <c r="E674"/>
      <c r="F674" s="71" t="s">
        <v>192</v>
      </c>
    </row>
    <row r="675" ht="15.75" spans="5:6">
      <c r="E675"/>
      <c r="F675" s="42" t="s">
        <v>272</v>
      </c>
    </row>
    <row r="676" ht="15.75" spans="5:8">
      <c r="E676"/>
      <c r="F676" s="43" t="s">
        <v>162</v>
      </c>
      <c r="G676" s="44" t="s">
        <v>163</v>
      </c>
      <c r="H676" s="45" t="s">
        <v>164</v>
      </c>
    </row>
    <row r="677" ht="15.75" spans="5:8">
      <c r="E677"/>
      <c r="F677" s="46" t="s">
        <v>372</v>
      </c>
      <c r="G677" s="47">
        <v>147.5</v>
      </c>
      <c r="H677" s="48">
        <v>130.62</v>
      </c>
    </row>
    <row r="678" ht="15.75" spans="5:11">
      <c r="E678"/>
      <c r="F678" s="46" t="s">
        <v>373</v>
      </c>
      <c r="G678" s="47">
        <v>155.62</v>
      </c>
      <c r="H678" s="48">
        <v>115</v>
      </c>
      <c r="I678">
        <v>235.17</v>
      </c>
      <c r="J678" s="53">
        <f>G678*I678/1000</f>
        <v>36.5971554</v>
      </c>
      <c r="K678"/>
    </row>
    <row r="679" ht="15.75" spans="5:11">
      <c r="E679"/>
      <c r="F679" s="46" t="s">
        <v>374</v>
      </c>
      <c r="G679" s="47">
        <v>148.75</v>
      </c>
      <c r="H679" s="48">
        <v>110.62</v>
      </c>
      <c r="K679"/>
    </row>
    <row r="680" ht="15.75" spans="5:11">
      <c r="E680"/>
      <c r="F680" s="46" t="s">
        <v>375</v>
      </c>
      <c r="G680" s="47">
        <v>70</v>
      </c>
      <c r="H680" s="48">
        <v>68.12</v>
      </c>
      <c r="K680"/>
    </row>
    <row r="681" ht="15.75" spans="5:11">
      <c r="E681"/>
      <c r="F681" s="72" t="s">
        <v>376</v>
      </c>
      <c r="G681" s="49" t="s">
        <v>172</v>
      </c>
      <c r="H681" s="73">
        <v>50</v>
      </c>
      <c r="K681"/>
    </row>
    <row r="682" ht="15.75" spans="5:11">
      <c r="E682"/>
      <c r="F682" s="46" t="s">
        <v>377</v>
      </c>
      <c r="G682" s="49" t="s">
        <v>172</v>
      </c>
      <c r="H682" s="48">
        <v>50</v>
      </c>
      <c r="K682"/>
    </row>
    <row r="683" ht="15.75" spans="5:11">
      <c r="E683"/>
      <c r="F683" s="46" t="s">
        <v>378</v>
      </c>
      <c r="G683" s="49" t="s">
        <v>172</v>
      </c>
      <c r="H683" s="48">
        <v>50</v>
      </c>
      <c r="K683"/>
    </row>
    <row r="684" ht="15.75" spans="5:11">
      <c r="E684"/>
      <c r="F684" s="46" t="s">
        <v>379</v>
      </c>
      <c r="G684" s="49" t="s">
        <v>172</v>
      </c>
      <c r="H684" s="48">
        <v>50</v>
      </c>
      <c r="K684"/>
    </row>
    <row r="685" ht="15.75" spans="5:11">
      <c r="E685"/>
      <c r="F685" s="72" t="s">
        <v>172</v>
      </c>
      <c r="G685" s="49" t="s">
        <v>172</v>
      </c>
      <c r="H685" s="48">
        <v>50</v>
      </c>
      <c r="K685"/>
    </row>
    <row r="686" ht="21" spans="5:11">
      <c r="E686"/>
      <c r="F686" s="225" t="s">
        <v>380</v>
      </c>
      <c r="K686"/>
    </row>
    <row r="687" spans="5:11">
      <c r="E687"/>
      <c r="F687" s="50" t="s">
        <v>266</v>
      </c>
      <c r="K687"/>
    </row>
    <row r="688" spans="5:11">
      <c r="E688"/>
      <c r="F688" s="50" t="s">
        <v>191</v>
      </c>
      <c r="K688"/>
    </row>
    <row r="689" spans="5:11">
      <c r="E689"/>
      <c r="F689" s="71" t="s">
        <v>192</v>
      </c>
      <c r="K689"/>
    </row>
    <row r="690" ht="15.75" spans="5:11">
      <c r="E690"/>
      <c r="F690" s="42" t="s">
        <v>177</v>
      </c>
      <c r="K690"/>
    </row>
    <row r="691" ht="15.75" spans="5:11">
      <c r="E691"/>
      <c r="F691" s="43" t="s">
        <v>162</v>
      </c>
      <c r="G691" s="44" t="s">
        <v>163</v>
      </c>
      <c r="H691" s="45" t="s">
        <v>164</v>
      </c>
      <c r="K691"/>
    </row>
    <row r="692" ht="15.75" spans="5:11">
      <c r="E692"/>
      <c r="F692" s="46" t="s">
        <v>233</v>
      </c>
      <c r="G692" s="47">
        <v>12.5</v>
      </c>
      <c r="H692" s="48">
        <v>12.5</v>
      </c>
      <c r="I692">
        <v>174</v>
      </c>
      <c r="J692">
        <f>G692*I692/1000</f>
        <v>2.175</v>
      </c>
      <c r="K692"/>
    </row>
    <row r="693" ht="15.75" spans="5:10">
      <c r="E693"/>
      <c r="F693" s="46" t="s">
        <v>381</v>
      </c>
      <c r="G693" s="47">
        <v>3.75</v>
      </c>
      <c r="H693" s="48">
        <v>3.75</v>
      </c>
      <c r="I693">
        <v>37</v>
      </c>
      <c r="J693">
        <f>G693*I693/1000</f>
        <v>0.13875</v>
      </c>
    </row>
    <row r="694" ht="15.75" spans="5:8">
      <c r="E694"/>
      <c r="F694" s="46" t="s">
        <v>180</v>
      </c>
      <c r="G694" s="47">
        <v>37.5</v>
      </c>
      <c r="H694" s="48">
        <v>37.5</v>
      </c>
    </row>
    <row r="695" ht="15.75" spans="5:8">
      <c r="E695"/>
      <c r="F695" s="46" t="s">
        <v>382</v>
      </c>
      <c r="G695" s="47">
        <v>37.5</v>
      </c>
      <c r="H695" s="48">
        <v>37.5</v>
      </c>
    </row>
    <row r="696" ht="15.75" spans="5:8">
      <c r="E696"/>
      <c r="F696" s="72" t="s">
        <v>383</v>
      </c>
      <c r="G696" s="49" t="s">
        <v>172</v>
      </c>
      <c r="H696" s="73">
        <v>37.5</v>
      </c>
    </row>
    <row r="697" ht="15.75" spans="5:10">
      <c r="E697"/>
      <c r="F697" s="46" t="s">
        <v>264</v>
      </c>
      <c r="G697" s="47">
        <v>0.4</v>
      </c>
      <c r="H697" s="48">
        <v>0.4</v>
      </c>
      <c r="I697">
        <v>17</v>
      </c>
      <c r="J697">
        <f>G697*I697/1000</f>
        <v>0.0068</v>
      </c>
    </row>
    <row r="699" ht="21.75" spans="6:11">
      <c r="F699" s="287" t="s">
        <v>514</v>
      </c>
      <c r="K699" s="175">
        <f>J703+J704+J705</f>
        <v>3.845</v>
      </c>
    </row>
    <row r="700" ht="25.15" customHeight="1" spans="6:11">
      <c r="F700" s="147" t="s">
        <v>286</v>
      </c>
      <c r="G700" s="148" t="s">
        <v>284</v>
      </c>
      <c r="H700" s="149"/>
      <c r="K700" s="253"/>
    </row>
    <row r="701" ht="15.75" spans="6:11">
      <c r="F701" s="150"/>
      <c r="G701" s="151" t="s">
        <v>515</v>
      </c>
      <c r="H701" s="152"/>
      <c r="K701" s="253"/>
    </row>
    <row r="702" ht="15.75" spans="6:11">
      <c r="F702" s="153"/>
      <c r="G702" s="152" t="s">
        <v>516</v>
      </c>
      <c r="H702" s="152" t="s">
        <v>517</v>
      </c>
      <c r="K702" s="253"/>
    </row>
    <row r="703" ht="15.75" spans="6:11">
      <c r="F703" s="154" t="s">
        <v>301</v>
      </c>
      <c r="G703" s="152">
        <v>25</v>
      </c>
      <c r="H703" s="152">
        <v>30.5</v>
      </c>
      <c r="I703">
        <v>110</v>
      </c>
      <c r="J703" s="53">
        <f>G703*I703/1000</f>
        <v>2.75</v>
      </c>
      <c r="K703" s="253"/>
    </row>
    <row r="704" ht="15.75" spans="6:11">
      <c r="F704" s="154" t="s">
        <v>180</v>
      </c>
      <c r="G704" s="152">
        <v>190</v>
      </c>
      <c r="H704" s="152">
        <v>190</v>
      </c>
      <c r="I704">
        <v>0</v>
      </c>
      <c r="J704" s="53">
        <f>G704*I704/1000</f>
        <v>0</v>
      </c>
      <c r="K704" s="253"/>
    </row>
    <row r="705" ht="15.75" spans="6:11">
      <c r="F705" s="154" t="s">
        <v>183</v>
      </c>
      <c r="G705" s="152">
        <v>15</v>
      </c>
      <c r="H705" s="152">
        <v>15</v>
      </c>
      <c r="I705">
        <v>73</v>
      </c>
      <c r="J705" s="53">
        <f>G705*I705/1000</f>
        <v>1.095</v>
      </c>
      <c r="K705" s="253"/>
    </row>
    <row r="706" ht="15.75" spans="6:11">
      <c r="F706" s="155" t="s">
        <v>518</v>
      </c>
      <c r="G706" s="152" t="s">
        <v>172</v>
      </c>
      <c r="H706" s="152" t="s">
        <v>172</v>
      </c>
      <c r="K706" s="253"/>
    </row>
    <row r="707" spans="7:11">
      <c r="G707" s="52"/>
      <c r="H707" s="52"/>
      <c r="K707" s="263"/>
    </row>
    <row r="709" ht="21" spans="6:11">
      <c r="F709" s="224" t="s">
        <v>519</v>
      </c>
      <c r="K709" s="236"/>
    </row>
    <row r="710" ht="15.75" spans="5:11">
      <c r="E710"/>
      <c r="F710" s="4" t="s">
        <v>32</v>
      </c>
      <c r="G710" s="244">
        <v>60</v>
      </c>
      <c r="I710">
        <v>32.63</v>
      </c>
      <c r="K710" s="237">
        <f>G710*I710/1000</f>
        <v>1.9578</v>
      </c>
    </row>
    <row r="711" ht="15.75" spans="5:11">
      <c r="E711"/>
      <c r="G711" s="244"/>
      <c r="K711"/>
    </row>
    <row r="712" ht="21.75" spans="5:11">
      <c r="E712" s="220" t="s">
        <v>467</v>
      </c>
      <c r="F712" s="224" t="s">
        <v>490</v>
      </c>
      <c r="K712" s="253"/>
    </row>
    <row r="713" spans="11:11">
      <c r="K713" s="175">
        <f>J717+J718+J719</f>
        <v>9.31</v>
      </c>
    </row>
    <row r="714" ht="24.75" customHeight="1" spans="6:11">
      <c r="F714" s="271" t="s">
        <v>286</v>
      </c>
      <c r="G714" s="272" t="s">
        <v>284</v>
      </c>
      <c r="H714" s="273"/>
      <c r="K714"/>
    </row>
    <row r="715" spans="6:11">
      <c r="F715" s="271"/>
      <c r="G715" s="274">
        <v>1</v>
      </c>
      <c r="H715" s="275"/>
      <c r="K715"/>
    </row>
    <row r="716" spans="6:11">
      <c r="F716" s="271"/>
      <c r="G716" s="276" t="s">
        <v>163</v>
      </c>
      <c r="H716" s="276" t="s">
        <v>164</v>
      </c>
      <c r="K716"/>
    </row>
    <row r="717" spans="6:11">
      <c r="F717" s="277" t="s">
        <v>491</v>
      </c>
      <c r="G717" s="278">
        <v>5</v>
      </c>
      <c r="H717" s="278">
        <v>5</v>
      </c>
      <c r="I717">
        <v>420</v>
      </c>
      <c r="J717">
        <f>G717*I717/1000</f>
        <v>2.1</v>
      </c>
      <c r="K717"/>
    </row>
    <row r="718" spans="6:11">
      <c r="F718" s="277" t="s">
        <v>492</v>
      </c>
      <c r="G718" s="278">
        <v>20</v>
      </c>
      <c r="H718" s="278">
        <v>20</v>
      </c>
      <c r="I718">
        <v>73</v>
      </c>
      <c r="J718">
        <f>G718*I718/1000</f>
        <v>1.46</v>
      </c>
      <c r="K718"/>
    </row>
    <row r="719" spans="6:11">
      <c r="F719" s="277" t="s">
        <v>493</v>
      </c>
      <c r="G719" s="278">
        <v>100</v>
      </c>
      <c r="H719" s="278">
        <v>100</v>
      </c>
      <c r="I719">
        <v>57.5</v>
      </c>
      <c r="J719" s="53">
        <f>G719*I719/1000</f>
        <v>5.75</v>
      </c>
      <c r="K719"/>
    </row>
    <row r="720" spans="6:11">
      <c r="F720" s="277" t="s">
        <v>180</v>
      </c>
      <c r="G720" s="278">
        <v>120</v>
      </c>
      <c r="H720" s="278">
        <v>120</v>
      </c>
      <c r="K720"/>
    </row>
    <row r="721" spans="6:11">
      <c r="F721" s="279" t="s">
        <v>494</v>
      </c>
      <c r="G721" s="279" t="s">
        <v>172</v>
      </c>
      <c r="H721" s="280">
        <v>200</v>
      </c>
      <c r="K721"/>
    </row>
    <row r="722" spans="11:11">
      <c r="K722" s="253"/>
    </row>
    <row r="723" spans="11:11">
      <c r="K723" s="253"/>
    </row>
    <row r="724" spans="6:11">
      <c r="F724" s="281" t="s">
        <v>418</v>
      </c>
      <c r="G724">
        <v>65</v>
      </c>
      <c r="I724">
        <v>16.79</v>
      </c>
      <c r="K724" s="70">
        <v>16.79</v>
      </c>
    </row>
    <row r="725" spans="6:11">
      <c r="F725" s="281"/>
      <c r="K725"/>
    </row>
    <row r="726" ht="15.75" spans="6:11">
      <c r="F726" s="281"/>
      <c r="K726"/>
    </row>
    <row r="727" s="3" customFormat="1" ht="21.75" spans="5:11">
      <c r="E727" s="159"/>
      <c r="F727" s="219" t="s">
        <v>235</v>
      </c>
      <c r="G727" s="257"/>
      <c r="H727" s="257"/>
      <c r="I727" s="257"/>
      <c r="J727" s="257"/>
      <c r="K727" s="298">
        <f>K734+K743+K760+K768+K772+K780+K798+K806+K820+K824+K827+K829</f>
        <v>166.482267</v>
      </c>
    </row>
    <row r="728" ht="15.75"/>
    <row r="729" ht="21.75" spans="5:11">
      <c r="E729" s="220" t="s">
        <v>451</v>
      </c>
      <c r="F729" s="288" t="s">
        <v>236</v>
      </c>
      <c r="G729" s="161"/>
      <c r="H729" s="161"/>
      <c r="I729" s="62"/>
      <c r="J729" s="22"/>
      <c r="K729" s="182"/>
    </row>
    <row r="730" spans="6:11">
      <c r="F730" s="162" t="s">
        <v>220</v>
      </c>
      <c r="G730" s="161"/>
      <c r="H730" s="161"/>
      <c r="I730" s="62"/>
      <c r="J730" s="22"/>
      <c r="K730" s="182"/>
    </row>
    <row r="731" spans="6:11">
      <c r="F731" s="162" t="s">
        <v>191</v>
      </c>
      <c r="G731" s="161"/>
      <c r="H731" s="161"/>
      <c r="I731" s="62"/>
      <c r="J731" s="22"/>
      <c r="K731" s="182"/>
    </row>
    <row r="732" spans="6:11">
      <c r="F732" s="37"/>
      <c r="G732" s="161"/>
      <c r="H732" s="161"/>
      <c r="I732" s="62"/>
      <c r="J732" s="22"/>
      <c r="K732" s="182"/>
    </row>
    <row r="733" spans="6:11">
      <c r="F733" s="163" t="s">
        <v>192</v>
      </c>
      <c r="G733" s="161"/>
      <c r="H733" s="161"/>
      <c r="I733" s="62"/>
      <c r="J733" s="22"/>
      <c r="K733" s="177"/>
    </row>
    <row r="734" ht="16.5" spans="6:11">
      <c r="F734" s="164" t="s">
        <v>161</v>
      </c>
      <c r="G734" s="161"/>
      <c r="H734" s="161"/>
      <c r="I734" s="62"/>
      <c r="J734" s="22"/>
      <c r="K734" s="176">
        <f>J736+J738+J739+J741</f>
        <v>10.645</v>
      </c>
    </row>
    <row r="735" ht="15.75" spans="6:11">
      <c r="F735" s="165" t="s">
        <v>162</v>
      </c>
      <c r="G735" s="166" t="s">
        <v>163</v>
      </c>
      <c r="H735" s="167" t="s">
        <v>164</v>
      </c>
      <c r="I735" s="62"/>
      <c r="J735" s="22"/>
      <c r="K735" s="178"/>
    </row>
    <row r="736" ht="15.75" spans="6:11">
      <c r="F736" s="168" t="s">
        <v>237</v>
      </c>
      <c r="G736" s="169">
        <v>40</v>
      </c>
      <c r="H736" s="170">
        <v>40</v>
      </c>
      <c r="I736" s="62">
        <v>37</v>
      </c>
      <c r="J736" s="67">
        <f>G736*I736/1000</f>
        <v>1.48</v>
      </c>
      <c r="K736" s="178"/>
    </row>
    <row r="737" ht="15.75" spans="5:11">
      <c r="E737"/>
      <c r="F737" s="168" t="s">
        <v>180</v>
      </c>
      <c r="G737" s="169">
        <v>68</v>
      </c>
      <c r="H737" s="170">
        <v>68</v>
      </c>
      <c r="I737" s="62"/>
      <c r="J737" s="197"/>
      <c r="K737" s="178"/>
    </row>
    <row r="738" ht="15.75" spans="5:11">
      <c r="E738"/>
      <c r="F738" s="168" t="s">
        <v>169</v>
      </c>
      <c r="G738" s="169">
        <v>100</v>
      </c>
      <c r="H738" s="170">
        <v>100</v>
      </c>
      <c r="I738" s="62">
        <v>57.5</v>
      </c>
      <c r="J738" s="67">
        <f>G738*I738/1000</f>
        <v>5.75</v>
      </c>
      <c r="K738" s="178"/>
    </row>
    <row r="739" ht="15.75" spans="5:11">
      <c r="E739"/>
      <c r="F739" s="168" t="s">
        <v>183</v>
      </c>
      <c r="G739" s="169">
        <v>5</v>
      </c>
      <c r="H739" s="170">
        <v>5</v>
      </c>
      <c r="I739" s="62">
        <v>73</v>
      </c>
      <c r="J739" s="67">
        <f>G739*I739/1000</f>
        <v>0.365</v>
      </c>
      <c r="K739" s="178"/>
    </row>
    <row r="740" ht="15.75" spans="5:11">
      <c r="E740"/>
      <c r="F740" s="171" t="s">
        <v>238</v>
      </c>
      <c r="G740" s="172" t="s">
        <v>172</v>
      </c>
      <c r="H740" s="173">
        <v>192</v>
      </c>
      <c r="I740" s="62"/>
      <c r="J740" s="197"/>
      <c r="K740" s="178"/>
    </row>
    <row r="741" ht="15.75" spans="5:11">
      <c r="E741"/>
      <c r="F741" s="168" t="s">
        <v>173</v>
      </c>
      <c r="G741" s="169">
        <v>5</v>
      </c>
      <c r="H741" s="170">
        <v>5</v>
      </c>
      <c r="I741" s="62">
        <v>610</v>
      </c>
      <c r="J741" s="67">
        <f>G741*I741/1000</f>
        <v>3.05</v>
      </c>
      <c r="K741" s="178"/>
    </row>
    <row r="742" spans="5:11">
      <c r="E742"/>
      <c r="F742" s="20"/>
      <c r="I742" s="57"/>
      <c r="K742" s="178"/>
    </row>
    <row r="743" ht="21" spans="6:11">
      <c r="F743" s="222" t="s">
        <v>453</v>
      </c>
      <c r="G743" s="22"/>
      <c r="H743" s="22"/>
      <c r="I743" s="64"/>
      <c r="J743" s="65"/>
      <c r="K743" s="233">
        <f>J750</f>
        <v>6.209</v>
      </c>
    </row>
    <row r="744" ht="15.75" spans="5:11">
      <c r="E744"/>
      <c r="F744" s="23" t="s">
        <v>176</v>
      </c>
      <c r="G744" s="23"/>
      <c r="H744" s="23"/>
      <c r="I744" s="23"/>
      <c r="J744" s="23"/>
      <c r="K744" s="235"/>
    </row>
    <row r="745" ht="16.5" spans="5:11">
      <c r="E745"/>
      <c r="F745" s="24" t="s">
        <v>161</v>
      </c>
      <c r="G745" s="22"/>
      <c r="H745" s="22"/>
      <c r="I745" s="64"/>
      <c r="J745" s="65"/>
      <c r="K745" s="234"/>
    </row>
    <row r="746" ht="16.5" spans="5:11">
      <c r="E746"/>
      <c r="F746" s="25" t="s">
        <v>162</v>
      </c>
      <c r="G746" s="26" t="s">
        <v>163</v>
      </c>
      <c r="H746" s="27" t="s">
        <v>164</v>
      </c>
      <c r="I746" s="64"/>
      <c r="J746" s="65"/>
      <c r="K746" s="234"/>
    </row>
    <row r="747" ht="16.5" spans="5:11">
      <c r="E747"/>
      <c r="F747" s="28" t="s">
        <v>178</v>
      </c>
      <c r="G747" s="29">
        <v>1</v>
      </c>
      <c r="H747" s="30">
        <v>1</v>
      </c>
      <c r="I747" s="64" t="s">
        <v>454</v>
      </c>
      <c r="J747" s="66">
        <f>G747*I747/1000</f>
        <v>0.65</v>
      </c>
      <c r="K747" s="234"/>
    </row>
    <row r="748" ht="16.5" spans="5:11">
      <c r="E748"/>
      <c r="F748" s="28" t="s">
        <v>180</v>
      </c>
      <c r="G748" s="29">
        <v>54</v>
      </c>
      <c r="H748" s="30">
        <v>54</v>
      </c>
      <c r="I748" s="64"/>
      <c r="J748" s="65"/>
      <c r="K748" s="234"/>
    </row>
    <row r="749" ht="15.75" spans="5:11">
      <c r="E749"/>
      <c r="F749" s="31"/>
      <c r="G749" s="32"/>
      <c r="H749" s="32"/>
      <c r="I749" s="64"/>
      <c r="J749" s="65"/>
      <c r="K749" s="234"/>
    </row>
    <row r="750" ht="21" spans="5:11">
      <c r="E750"/>
      <c r="F750" s="222" t="s">
        <v>455</v>
      </c>
      <c r="G750" s="22"/>
      <c r="H750" s="22"/>
      <c r="I750" s="64"/>
      <c r="J750" s="67">
        <f>J754+J755+J756</f>
        <v>6.209</v>
      </c>
      <c r="K750" s="234"/>
    </row>
    <row r="751" ht="15.75" spans="5:11">
      <c r="E751"/>
      <c r="F751" s="23" t="s">
        <v>176</v>
      </c>
      <c r="G751" s="23"/>
      <c r="H751" s="23"/>
      <c r="I751" s="23"/>
      <c r="J751" s="23"/>
      <c r="K751" s="234"/>
    </row>
    <row r="752" ht="16.5" spans="5:11">
      <c r="E752"/>
      <c r="F752" s="24" t="s">
        <v>161</v>
      </c>
      <c r="G752" s="22"/>
      <c r="H752" s="22"/>
      <c r="I752" s="64"/>
      <c r="J752" s="65"/>
      <c r="K752" s="234"/>
    </row>
    <row r="753" ht="16.5" spans="5:11">
      <c r="E753"/>
      <c r="F753" s="25" t="s">
        <v>162</v>
      </c>
      <c r="G753" s="26" t="s">
        <v>163</v>
      </c>
      <c r="H753" s="27" t="s">
        <v>164</v>
      </c>
      <c r="I753" s="64"/>
      <c r="J753" s="65"/>
      <c r="K753" s="234"/>
    </row>
    <row r="754" ht="16.5" spans="5:11">
      <c r="E754"/>
      <c r="F754" s="28" t="s">
        <v>456</v>
      </c>
      <c r="G754" s="34" t="s">
        <v>172</v>
      </c>
      <c r="H754" s="30">
        <v>50</v>
      </c>
      <c r="I754" s="64"/>
      <c r="J754" s="68">
        <f>J747</f>
        <v>0.65</v>
      </c>
      <c r="K754" s="234"/>
    </row>
    <row r="755" ht="16.5" spans="5:11">
      <c r="E755"/>
      <c r="F755" s="28" t="s">
        <v>183</v>
      </c>
      <c r="G755" s="29">
        <v>15</v>
      </c>
      <c r="H755" s="30">
        <v>15</v>
      </c>
      <c r="I755" s="64" t="s">
        <v>457</v>
      </c>
      <c r="J755" s="68">
        <f>G755*I755/1000</f>
        <v>1.095</v>
      </c>
      <c r="K755" s="234"/>
    </row>
    <row r="756" ht="16.5" spans="5:11">
      <c r="E756"/>
      <c r="F756" s="28" t="s">
        <v>185</v>
      </c>
      <c r="G756" s="29">
        <v>8</v>
      </c>
      <c r="H756" s="30">
        <v>7</v>
      </c>
      <c r="I756" s="64" t="s">
        <v>458</v>
      </c>
      <c r="J756" s="68">
        <f>G756*I756/1000</f>
        <v>4.464</v>
      </c>
      <c r="K756" s="234"/>
    </row>
    <row r="757" ht="16.5" spans="5:11">
      <c r="E757"/>
      <c r="F757" s="28" t="s">
        <v>180</v>
      </c>
      <c r="G757" s="29">
        <v>150</v>
      </c>
      <c r="H757" s="30">
        <v>150</v>
      </c>
      <c r="I757" s="64"/>
      <c r="J757" s="65"/>
      <c r="K757" s="234"/>
    </row>
    <row r="758" spans="5:11">
      <c r="E758"/>
      <c r="F758" s="96"/>
      <c r="G758" s="97"/>
      <c r="H758" s="97"/>
      <c r="I758" s="106"/>
      <c r="J758" s="68"/>
      <c r="K758" s="177"/>
    </row>
    <row r="759" spans="5:11">
      <c r="E759"/>
      <c r="F759" s="20"/>
      <c r="K759" s="198"/>
    </row>
    <row r="760" ht="21" spans="5:11">
      <c r="E760"/>
      <c r="F760" s="248" t="s">
        <v>501</v>
      </c>
      <c r="G760" s="248"/>
      <c r="H760" s="248"/>
      <c r="I760" s="248"/>
      <c r="J760" s="248"/>
      <c r="K760" s="61">
        <f>K763+K764+K765</f>
        <v>8.458125</v>
      </c>
    </row>
    <row r="761" ht="15.75" spans="5:11">
      <c r="E761"/>
      <c r="F761" s="20"/>
      <c r="I761" s="57"/>
      <c r="K761" s="58"/>
    </row>
    <row r="762" ht="15.75" spans="5:11">
      <c r="E762"/>
      <c r="F762" s="282" t="s">
        <v>162</v>
      </c>
      <c r="G762" s="109" t="s">
        <v>163</v>
      </c>
      <c r="H762" s="110" t="s">
        <v>164</v>
      </c>
      <c r="I762" s="132"/>
      <c r="J762" s="68"/>
      <c r="K762" s="58"/>
    </row>
    <row r="763" ht="15.75" spans="5:11">
      <c r="E763"/>
      <c r="F763" s="283" t="s">
        <v>502</v>
      </c>
      <c r="G763" s="112">
        <v>12.5</v>
      </c>
      <c r="H763" s="112">
        <v>12.5</v>
      </c>
      <c r="I763" s="64" t="s">
        <v>503</v>
      </c>
      <c r="J763" s="68">
        <f>G763*I763/1000</f>
        <v>6.225</v>
      </c>
      <c r="K763" s="58">
        <f>J763</f>
        <v>6.225</v>
      </c>
    </row>
    <row r="764" ht="15.75" spans="5:11">
      <c r="E764"/>
      <c r="F764" s="283" t="s">
        <v>51</v>
      </c>
      <c r="G764" s="112">
        <v>37.5</v>
      </c>
      <c r="H764" s="112">
        <v>37.5</v>
      </c>
      <c r="I764" s="132"/>
      <c r="J764" s="68">
        <f>G764*I764/1000</f>
        <v>0</v>
      </c>
      <c r="K764" s="58">
        <f>J764</f>
        <v>0</v>
      </c>
    </row>
    <row r="765" ht="15.75" spans="5:11">
      <c r="E765"/>
      <c r="F765" s="283" t="s">
        <v>504</v>
      </c>
      <c r="G765" s="284">
        <v>37.5</v>
      </c>
      <c r="H765" s="284">
        <v>37.5</v>
      </c>
      <c r="I765" s="132">
        <v>59.55</v>
      </c>
      <c r="J765" s="68">
        <f>G765*I765/1000</f>
        <v>2.233125</v>
      </c>
      <c r="K765" s="58">
        <f>J765</f>
        <v>2.233125</v>
      </c>
    </row>
    <row r="766" spans="5:11">
      <c r="E766"/>
      <c r="K766" s="253"/>
    </row>
    <row r="767" ht="21" spans="6:11">
      <c r="F767" s="224" t="s">
        <v>505</v>
      </c>
      <c r="K767" s="236"/>
    </row>
    <row r="768" ht="16.15" customHeight="1" spans="5:11">
      <c r="E768"/>
      <c r="F768" s="4" t="s">
        <v>282</v>
      </c>
      <c r="G768">
        <v>130</v>
      </c>
      <c r="I768">
        <v>320</v>
      </c>
      <c r="K768" s="237">
        <f>G768*I768/1000</f>
        <v>41.6</v>
      </c>
    </row>
    <row r="769" ht="31.5" hidden="1" spans="5:11">
      <c r="E769"/>
      <c r="F769" s="192" t="s">
        <v>177</v>
      </c>
      <c r="I769" s="132"/>
      <c r="J769" s="68"/>
      <c r="K769" s="178"/>
    </row>
    <row r="770" spans="5:11">
      <c r="E770"/>
      <c r="K770" s="198"/>
    </row>
    <row r="771" ht="15.75" spans="5:11">
      <c r="E771"/>
      <c r="F771" s="20"/>
      <c r="K771" s="198"/>
    </row>
    <row r="772" ht="21.75" spans="5:11">
      <c r="E772" s="220" t="s">
        <v>462</v>
      </c>
      <c r="F772" s="225" t="s">
        <v>463</v>
      </c>
      <c r="K772" s="175">
        <f>J774+J775+J777+J778</f>
        <v>11.8188</v>
      </c>
    </row>
    <row r="773" ht="15.75" spans="5:8">
      <c r="E773"/>
      <c r="F773" s="77" t="s">
        <v>162</v>
      </c>
      <c r="G773" s="12" t="s">
        <v>163</v>
      </c>
      <c r="H773" s="13" t="s">
        <v>164</v>
      </c>
    </row>
    <row r="774" ht="15.75" customHeight="1" spans="5:10">
      <c r="E774"/>
      <c r="F774" s="46" t="s">
        <v>245</v>
      </c>
      <c r="G774" s="15">
        <v>68.4</v>
      </c>
      <c r="H774" s="16">
        <v>57.6</v>
      </c>
      <c r="I774">
        <v>90</v>
      </c>
      <c r="J774">
        <f>G774*I774/1000</f>
        <v>6.156</v>
      </c>
    </row>
    <row r="775" ht="15.75" spans="5:10">
      <c r="E775"/>
      <c r="F775" s="46" t="s">
        <v>246</v>
      </c>
      <c r="G775" s="15">
        <v>52.8</v>
      </c>
      <c r="H775" s="16">
        <v>42</v>
      </c>
      <c r="I775">
        <v>85</v>
      </c>
      <c r="J775">
        <f t="shared" ref="J775" si="22">G775*I775/1000</f>
        <v>4.488</v>
      </c>
    </row>
    <row r="776" ht="15.75" spans="5:8">
      <c r="E776"/>
      <c r="F776" s="46" t="s">
        <v>247</v>
      </c>
      <c r="G776" s="15">
        <v>18</v>
      </c>
      <c r="H776" s="16">
        <v>14.4</v>
      </c>
    </row>
    <row r="777" ht="15.75" spans="5:10">
      <c r="E777"/>
      <c r="F777" s="46" t="s">
        <v>248</v>
      </c>
      <c r="G777" s="15">
        <v>16.8</v>
      </c>
      <c r="H777" s="16">
        <v>14.4</v>
      </c>
      <c r="I777">
        <v>21</v>
      </c>
      <c r="J777">
        <f t="shared" ref="J777:J778" si="23">G777*I777/1000</f>
        <v>0.3528</v>
      </c>
    </row>
    <row r="778" ht="15.75" spans="5:10">
      <c r="E778"/>
      <c r="F778" s="46" t="s">
        <v>249</v>
      </c>
      <c r="G778" s="15">
        <v>6</v>
      </c>
      <c r="H778" s="16">
        <v>6</v>
      </c>
      <c r="I778">
        <v>137</v>
      </c>
      <c r="J778">
        <f t="shared" si="23"/>
        <v>0.822</v>
      </c>
    </row>
    <row r="780" ht="21.75" spans="5:11">
      <c r="E780"/>
      <c r="F780" s="225" t="s">
        <v>532</v>
      </c>
      <c r="K780" s="175">
        <f>J782+J785+J790+J793+J794+J795</f>
        <v>3.92275</v>
      </c>
    </row>
    <row r="781" ht="15.75" spans="5:8">
      <c r="E781"/>
      <c r="F781" s="43" t="s">
        <v>162</v>
      </c>
      <c r="G781" s="44" t="s">
        <v>163</v>
      </c>
      <c r="H781" s="45" t="s">
        <v>164</v>
      </c>
    </row>
    <row r="782" ht="15.75" spans="5:10">
      <c r="E782"/>
      <c r="F782" s="46" t="s">
        <v>318</v>
      </c>
      <c r="G782" s="139">
        <v>2.43</v>
      </c>
      <c r="H782" s="140">
        <v>2.43</v>
      </c>
      <c r="I782">
        <v>137</v>
      </c>
      <c r="J782" s="53">
        <f>G782*I782/1000</f>
        <v>0.33291</v>
      </c>
    </row>
    <row r="783" ht="15.75" spans="5:10">
      <c r="E783"/>
      <c r="F783" s="46" t="s">
        <v>323</v>
      </c>
      <c r="G783" s="49" t="s">
        <v>172</v>
      </c>
      <c r="H783" s="48">
        <v>175</v>
      </c>
      <c r="J783" s="53"/>
    </row>
    <row r="784" ht="15.75" spans="5:10">
      <c r="E784"/>
      <c r="F784" s="46" t="s">
        <v>170</v>
      </c>
      <c r="G784" s="47">
        <v>175</v>
      </c>
      <c r="H784" s="48">
        <v>175</v>
      </c>
      <c r="J784" s="53"/>
    </row>
    <row r="785" ht="15.75" spans="5:10">
      <c r="E785"/>
      <c r="F785" s="46" t="s">
        <v>252</v>
      </c>
      <c r="G785" s="47">
        <v>93.75</v>
      </c>
      <c r="H785" s="48">
        <v>75</v>
      </c>
      <c r="I785">
        <v>27</v>
      </c>
      <c r="J785" s="53">
        <f t="shared" ref="J785:J795" si="24">G785*I785/1000</f>
        <v>2.53125</v>
      </c>
    </row>
    <row r="786" ht="15.75" hidden="1" spans="5:10">
      <c r="E786"/>
      <c r="F786" s="46" t="s">
        <v>324</v>
      </c>
      <c r="G786" s="47">
        <v>10</v>
      </c>
      <c r="H786" s="48">
        <v>10</v>
      </c>
      <c r="J786" s="53">
        <f t="shared" si="24"/>
        <v>0</v>
      </c>
    </row>
    <row r="787" ht="15.75" hidden="1" spans="5:10">
      <c r="E787"/>
      <c r="F787" s="46" t="s">
        <v>325</v>
      </c>
      <c r="G787" s="47">
        <v>10</v>
      </c>
      <c r="H787" s="48">
        <v>10</v>
      </c>
      <c r="J787" s="53">
        <f t="shared" si="24"/>
        <v>0</v>
      </c>
    </row>
    <row r="788" ht="15.75" hidden="1" spans="5:10">
      <c r="E788"/>
      <c r="F788" s="46" t="s">
        <v>326</v>
      </c>
      <c r="G788" s="47">
        <v>10</v>
      </c>
      <c r="H788" s="48">
        <v>10</v>
      </c>
      <c r="J788" s="53">
        <f t="shared" si="24"/>
        <v>0</v>
      </c>
    </row>
    <row r="789" ht="15.75" hidden="1" spans="5:10">
      <c r="E789"/>
      <c r="F789" s="46" t="s">
        <v>327</v>
      </c>
      <c r="G789" s="141">
        <v>44323</v>
      </c>
      <c r="H789" s="142">
        <v>44323</v>
      </c>
      <c r="J789" s="53">
        <f t="shared" si="24"/>
        <v>0</v>
      </c>
    </row>
    <row r="790" ht="15.75" spans="5:10">
      <c r="E790"/>
      <c r="F790" s="46" t="s">
        <v>328</v>
      </c>
      <c r="G790" s="47">
        <v>5</v>
      </c>
      <c r="H790" s="48">
        <v>5</v>
      </c>
      <c r="I790">
        <v>84</v>
      </c>
      <c r="J790" s="53">
        <f t="shared" si="24"/>
        <v>0.42</v>
      </c>
    </row>
    <row r="791" ht="15.75" hidden="1" spans="5:10">
      <c r="E791"/>
      <c r="F791" s="46" t="s">
        <v>329</v>
      </c>
      <c r="G791" s="47">
        <v>5</v>
      </c>
      <c r="H791" s="48">
        <v>5</v>
      </c>
      <c r="J791" s="53">
        <f t="shared" si="24"/>
        <v>0</v>
      </c>
    </row>
    <row r="792" ht="15.75" hidden="1" spans="5:10">
      <c r="E792"/>
      <c r="F792" s="46" t="s">
        <v>330</v>
      </c>
      <c r="G792" s="47">
        <v>5</v>
      </c>
      <c r="H792" s="48">
        <v>5</v>
      </c>
      <c r="J792" s="53">
        <f t="shared" si="24"/>
        <v>0</v>
      </c>
    </row>
    <row r="793" ht="15.75" spans="5:10">
      <c r="E793"/>
      <c r="F793" s="46" t="s">
        <v>331</v>
      </c>
      <c r="G793" s="139">
        <v>12.5</v>
      </c>
      <c r="H793" s="48">
        <v>10</v>
      </c>
      <c r="I793">
        <v>30</v>
      </c>
      <c r="J793" s="53">
        <f t="shared" si="24"/>
        <v>0.375</v>
      </c>
    </row>
    <row r="794" ht="15.75" spans="5:10">
      <c r="E794"/>
      <c r="F794" s="46" t="s">
        <v>259</v>
      </c>
      <c r="G794" s="47">
        <v>11.88</v>
      </c>
      <c r="H794" s="48">
        <v>10</v>
      </c>
      <c r="I794">
        <v>21</v>
      </c>
      <c r="J794" s="53">
        <f t="shared" si="24"/>
        <v>0.24948</v>
      </c>
    </row>
    <row r="795" ht="15.75" spans="5:10">
      <c r="E795"/>
      <c r="F795" s="46" t="s">
        <v>212</v>
      </c>
      <c r="G795" s="286">
        <v>0.83</v>
      </c>
      <c r="H795" s="286">
        <v>0.83</v>
      </c>
      <c r="I795">
        <v>17</v>
      </c>
      <c r="J795" s="53">
        <f t="shared" si="24"/>
        <v>0.01411</v>
      </c>
    </row>
    <row r="796" spans="5:8">
      <c r="E796"/>
      <c r="F796" s="292"/>
      <c r="G796" s="286"/>
      <c r="H796" s="286"/>
    </row>
    <row r="798" ht="21.75" spans="5:11">
      <c r="E798"/>
      <c r="F798" s="225" t="s">
        <v>524</v>
      </c>
      <c r="K798" s="175">
        <f>J800+J801+J804</f>
        <v>13.432</v>
      </c>
    </row>
    <row r="799" ht="15.75" spans="5:8">
      <c r="E799"/>
      <c r="F799" s="43" t="s">
        <v>162</v>
      </c>
      <c r="G799" s="44" t="s">
        <v>163</v>
      </c>
      <c r="H799" s="45" t="s">
        <v>164</v>
      </c>
    </row>
    <row r="800" ht="15.75" spans="5:10">
      <c r="E800"/>
      <c r="F800" s="46" t="s">
        <v>252</v>
      </c>
      <c r="G800" s="47">
        <v>226</v>
      </c>
      <c r="H800" s="48">
        <v>168</v>
      </c>
      <c r="I800">
        <v>27</v>
      </c>
      <c r="J800">
        <f>G800*I800/1000</f>
        <v>6.102</v>
      </c>
    </row>
    <row r="801" ht="15.75" spans="5:10">
      <c r="E801"/>
      <c r="F801" s="46" t="s">
        <v>278</v>
      </c>
      <c r="G801" s="47">
        <v>32</v>
      </c>
      <c r="H801" s="48">
        <v>30</v>
      </c>
      <c r="I801">
        <v>57.5</v>
      </c>
      <c r="J801">
        <f>G801*I801/1000</f>
        <v>1.84</v>
      </c>
    </row>
    <row r="802" ht="15.75" spans="5:8">
      <c r="E802"/>
      <c r="F802" s="72" t="s">
        <v>351</v>
      </c>
      <c r="G802" s="49" t="s">
        <v>172</v>
      </c>
      <c r="H802" s="73">
        <v>30</v>
      </c>
    </row>
    <row r="803" ht="24.75" spans="5:8">
      <c r="E803"/>
      <c r="F803" s="72" t="s">
        <v>352</v>
      </c>
      <c r="G803" s="49" t="s">
        <v>172</v>
      </c>
      <c r="H803" s="130" t="s">
        <v>172</v>
      </c>
    </row>
    <row r="804" ht="15.75" spans="5:10">
      <c r="E804"/>
      <c r="F804" s="46" t="s">
        <v>173</v>
      </c>
      <c r="G804" s="47">
        <v>9</v>
      </c>
      <c r="H804" s="48">
        <v>9</v>
      </c>
      <c r="I804">
        <v>610</v>
      </c>
      <c r="J804">
        <f>G804*I804/1000</f>
        <v>5.49</v>
      </c>
    </row>
    <row r="806" ht="21" spans="5:11">
      <c r="E806"/>
      <c r="F806" s="225" t="s">
        <v>533</v>
      </c>
      <c r="K806" s="175">
        <f>J810+J811+J812+J813+J814+J815</f>
        <v>30.422992</v>
      </c>
    </row>
    <row r="807" spans="5:6">
      <c r="E807"/>
      <c r="F807" s="134" t="s">
        <v>386</v>
      </c>
    </row>
    <row r="808" ht="15.75" spans="5:6">
      <c r="E808"/>
      <c r="F808" s="135" t="s">
        <v>534</v>
      </c>
    </row>
    <row r="809" ht="15.75" spans="5:8">
      <c r="E809"/>
      <c r="F809" s="77" t="s">
        <v>162</v>
      </c>
      <c r="G809" s="12" t="s">
        <v>163</v>
      </c>
      <c r="H809" s="13" t="s">
        <v>164</v>
      </c>
    </row>
    <row r="810" ht="15.75" spans="5:10">
      <c r="E810"/>
      <c r="F810" s="46" t="s">
        <v>354</v>
      </c>
      <c r="G810" s="15">
        <v>157.2</v>
      </c>
      <c r="H810" s="16">
        <v>96</v>
      </c>
      <c r="I810">
        <v>157</v>
      </c>
      <c r="J810" s="53">
        <f>G810*I810/1000</f>
        <v>24.6804</v>
      </c>
    </row>
    <row r="811" ht="15.75" spans="5:10">
      <c r="E811"/>
      <c r="F811" s="46" t="s">
        <v>387</v>
      </c>
      <c r="G811" s="15">
        <v>22.8</v>
      </c>
      <c r="H811" s="16">
        <v>22.8</v>
      </c>
      <c r="I811">
        <v>50.09</v>
      </c>
      <c r="J811" s="53">
        <f t="shared" ref="J811:J815" si="25">G811*I811/1000</f>
        <v>1.142052</v>
      </c>
    </row>
    <row r="812" ht="15.75" spans="5:10">
      <c r="E812"/>
      <c r="F812" s="46" t="s">
        <v>167</v>
      </c>
      <c r="G812" s="15">
        <v>7.2</v>
      </c>
      <c r="H812" s="16">
        <v>7.2</v>
      </c>
      <c r="I812">
        <v>300</v>
      </c>
      <c r="J812" s="53">
        <f t="shared" si="25"/>
        <v>2.16</v>
      </c>
    </row>
    <row r="813" ht="15.75" spans="6:10">
      <c r="F813" s="46" t="s">
        <v>212</v>
      </c>
      <c r="G813" s="15">
        <v>0.62</v>
      </c>
      <c r="H813" s="16">
        <v>0.62</v>
      </c>
      <c r="I813">
        <v>17</v>
      </c>
      <c r="J813" s="53">
        <f t="shared" si="25"/>
        <v>0.01054</v>
      </c>
    </row>
    <row r="814" ht="15.75" spans="6:10">
      <c r="F814" s="46" t="s">
        <v>388</v>
      </c>
      <c r="G814" s="15">
        <v>16.8</v>
      </c>
      <c r="H814" s="16">
        <v>16.8</v>
      </c>
      <c r="I814">
        <v>57.5</v>
      </c>
      <c r="J814" s="53">
        <f t="shared" si="25"/>
        <v>0.966</v>
      </c>
    </row>
    <row r="815" ht="15.75" spans="6:10">
      <c r="F815" s="46" t="s">
        <v>173</v>
      </c>
      <c r="G815" s="243">
        <v>2.4</v>
      </c>
      <c r="H815" s="52">
        <v>2.4</v>
      </c>
      <c r="I815">
        <v>610</v>
      </c>
      <c r="J815" s="53">
        <f t="shared" si="25"/>
        <v>1.464</v>
      </c>
    </row>
    <row r="816" ht="15.75" spans="6:6">
      <c r="F816" s="46" t="s">
        <v>388</v>
      </c>
    </row>
    <row r="819" ht="21" spans="6:6">
      <c r="F819" s="224" t="s">
        <v>527</v>
      </c>
    </row>
    <row r="820" ht="22.15" customHeight="1" spans="6:11">
      <c r="F820" s="4" t="s">
        <v>281</v>
      </c>
      <c r="G820" s="52">
        <v>200</v>
      </c>
      <c r="H820" s="52">
        <v>200</v>
      </c>
      <c r="I820">
        <v>60</v>
      </c>
      <c r="K820" s="175">
        <f t="shared" ref="K820" si="26">G820*I820/1000</f>
        <v>12</v>
      </c>
    </row>
    <row r="823" ht="21" spans="6:11">
      <c r="F823" s="224" t="s">
        <v>519</v>
      </c>
      <c r="K823" s="236"/>
    </row>
    <row r="824" ht="15.75" spans="5:11">
      <c r="E824"/>
      <c r="F824" s="4" t="s">
        <v>32</v>
      </c>
      <c r="G824" s="244">
        <v>60</v>
      </c>
      <c r="I824">
        <v>32.63</v>
      </c>
      <c r="K824" s="237">
        <f>G824*I824/1000</f>
        <v>1.9578</v>
      </c>
    </row>
    <row r="825" ht="15.75" spans="5:12">
      <c r="E825"/>
      <c r="G825" s="244"/>
      <c r="J825" s="293"/>
      <c r="K825" s="294"/>
      <c r="L825" s="293"/>
    </row>
    <row r="826" ht="21.75" spans="5:12">
      <c r="E826"/>
      <c r="F826" s="224" t="s">
        <v>466</v>
      </c>
      <c r="G826" s="244"/>
      <c r="J826" s="293"/>
      <c r="K826" s="294"/>
      <c r="L826" s="293"/>
    </row>
    <row r="827" ht="15.75" spans="5:11">
      <c r="E827" s="220" t="s">
        <v>467</v>
      </c>
      <c r="F827" s="4" t="s">
        <v>417</v>
      </c>
      <c r="G827">
        <v>207</v>
      </c>
      <c r="H827">
        <v>200</v>
      </c>
      <c r="I827">
        <v>59.4</v>
      </c>
      <c r="K827" s="266">
        <f>G827*I827/1000</f>
        <v>12.2958</v>
      </c>
    </row>
    <row r="828" spans="5:11">
      <c r="E828"/>
      <c r="K828" s="267"/>
    </row>
    <row r="829" spans="5:11">
      <c r="E829"/>
      <c r="F829" s="4" t="s">
        <v>443</v>
      </c>
      <c r="G829">
        <v>70</v>
      </c>
      <c r="I829">
        <v>13.72</v>
      </c>
      <c r="K829" s="268">
        <v>13.72</v>
      </c>
    </row>
    <row r="830" ht="11.45" customHeight="1" spans="11:11">
      <c r="K830" s="236"/>
    </row>
    <row r="831" ht="15.75"/>
    <row r="832" s="3" customFormat="1" ht="21.75" spans="5:11">
      <c r="E832" s="159"/>
      <c r="F832" s="219" t="s">
        <v>239</v>
      </c>
      <c r="G832" s="257"/>
      <c r="H832" s="257"/>
      <c r="I832" s="257"/>
      <c r="J832" s="257"/>
      <c r="K832" s="298">
        <f>K836+K847+K849+K863+K866+K873+K893+K911+K925+K928+K939</f>
        <v>156.5065122</v>
      </c>
    </row>
    <row r="833" ht="15.75"/>
    <row r="834" ht="21.75" spans="5:11">
      <c r="E834" s="220" t="s">
        <v>451</v>
      </c>
      <c r="F834" s="221" t="s">
        <v>452</v>
      </c>
      <c r="I834" s="57"/>
      <c r="K834" s="58"/>
    </row>
    <row r="835" ht="16.5" spans="5:11">
      <c r="E835"/>
      <c r="F835" s="10" t="s">
        <v>161</v>
      </c>
      <c r="I835" s="57"/>
      <c r="K835" s="58"/>
    </row>
    <row r="836" ht="16.5" spans="5:11">
      <c r="E836"/>
      <c r="F836" s="11" t="s">
        <v>162</v>
      </c>
      <c r="G836" s="12" t="s">
        <v>163</v>
      </c>
      <c r="H836" s="13" t="s">
        <v>164</v>
      </c>
      <c r="I836" s="59" t="s">
        <v>165</v>
      </c>
      <c r="J836" s="60" t="s">
        <v>166</v>
      </c>
      <c r="K836" s="233">
        <f>J837+J839+J842+J844</f>
        <v>50.466</v>
      </c>
    </row>
    <row r="837" ht="16.5" spans="5:11">
      <c r="E837"/>
      <c r="F837" s="14" t="s">
        <v>167</v>
      </c>
      <c r="G837" s="15">
        <v>123</v>
      </c>
      <c r="H837" s="16">
        <v>123</v>
      </c>
      <c r="I837" s="62">
        <v>300</v>
      </c>
      <c r="J837" s="63">
        <f>G837*I837/1000</f>
        <v>36.9</v>
      </c>
      <c r="K837" s="234"/>
    </row>
    <row r="838" ht="16.5" spans="5:11">
      <c r="E838"/>
      <c r="F838" s="14" t="s">
        <v>168</v>
      </c>
      <c r="G838" s="15">
        <v>138</v>
      </c>
      <c r="H838" s="16">
        <v>138</v>
      </c>
      <c r="I838" s="62"/>
      <c r="J838" s="63"/>
      <c r="K838" s="234"/>
    </row>
    <row r="839" ht="16.5" spans="5:11">
      <c r="E839"/>
      <c r="F839" s="14" t="s">
        <v>169</v>
      </c>
      <c r="G839" s="15">
        <v>76.8</v>
      </c>
      <c r="H839" s="16">
        <v>76.8</v>
      </c>
      <c r="I839" s="62">
        <v>57.5</v>
      </c>
      <c r="J839" s="63">
        <f>G839*I839/1000</f>
        <v>4.416</v>
      </c>
      <c r="K839" s="234"/>
    </row>
    <row r="840" ht="16.5" spans="5:11">
      <c r="E840"/>
      <c r="F840" s="14" t="s">
        <v>170</v>
      </c>
      <c r="G840" s="15">
        <v>51.7</v>
      </c>
      <c r="H840" s="16">
        <v>51.7</v>
      </c>
      <c r="I840" s="62"/>
      <c r="J840" s="63"/>
      <c r="K840" s="234"/>
    </row>
    <row r="841" ht="16.5" spans="5:11">
      <c r="E841"/>
      <c r="F841" s="17" t="s">
        <v>171</v>
      </c>
      <c r="G841" s="18" t="s">
        <v>172</v>
      </c>
      <c r="H841" s="19">
        <v>190</v>
      </c>
      <c r="I841" s="62"/>
      <c r="J841" s="63"/>
      <c r="K841" s="234"/>
    </row>
    <row r="842" ht="16.5" spans="5:11">
      <c r="E842"/>
      <c r="F842" s="14" t="s">
        <v>173</v>
      </c>
      <c r="G842" s="15">
        <v>7.5</v>
      </c>
      <c r="H842" s="16">
        <v>7.5</v>
      </c>
      <c r="I842" s="62">
        <v>610</v>
      </c>
      <c r="J842" s="63">
        <f>G842*I842/1000</f>
        <v>4.575</v>
      </c>
      <c r="K842" s="234"/>
    </row>
    <row r="843" ht="16.5" spans="5:11">
      <c r="E843"/>
      <c r="F843" s="17" t="s">
        <v>174</v>
      </c>
      <c r="G843" s="18" t="s">
        <v>172</v>
      </c>
      <c r="H843" s="19">
        <v>183</v>
      </c>
      <c r="I843" s="62"/>
      <c r="J843" s="63"/>
      <c r="K843" s="234"/>
    </row>
    <row r="844" ht="16.5" spans="5:11">
      <c r="E844"/>
      <c r="F844" s="14" t="s">
        <v>173</v>
      </c>
      <c r="G844" s="15">
        <v>7.5</v>
      </c>
      <c r="H844" s="16">
        <v>7.5</v>
      </c>
      <c r="I844" s="62">
        <v>610</v>
      </c>
      <c r="J844" s="63">
        <f>G844*I844/1000</f>
        <v>4.575</v>
      </c>
      <c r="K844" s="234"/>
    </row>
    <row r="846" ht="21" spans="6:6">
      <c r="F846" s="247" t="s">
        <v>459</v>
      </c>
    </row>
    <row r="847" spans="5:11">
      <c r="E847"/>
      <c r="F847" s="37" t="s">
        <v>51</v>
      </c>
      <c r="G847" s="38">
        <v>60</v>
      </c>
      <c r="H847" s="38">
        <v>60</v>
      </c>
      <c r="I847" s="64" t="s">
        <v>460</v>
      </c>
      <c r="J847" s="66">
        <f>G847*I847/1000</f>
        <v>3.0054</v>
      </c>
      <c r="K847" s="61">
        <f>J847</f>
        <v>3.0054</v>
      </c>
    </row>
    <row r="849" ht="21" spans="5:11">
      <c r="E849"/>
      <c r="F849" s="247" t="s">
        <v>471</v>
      </c>
      <c r="G849" s="22"/>
      <c r="H849" s="22"/>
      <c r="I849" s="106"/>
      <c r="J849" s="66"/>
      <c r="K849" s="61">
        <f>J856+J857+J858+J859</f>
        <v>8.23</v>
      </c>
    </row>
    <row r="850" spans="5:11">
      <c r="E850"/>
      <c r="F850" s="90" t="s">
        <v>191</v>
      </c>
      <c r="G850" s="22"/>
      <c r="H850" s="22"/>
      <c r="I850" s="106"/>
      <c r="J850" s="65"/>
      <c r="K850" s="58"/>
    </row>
    <row r="851" spans="5:11">
      <c r="E851"/>
      <c r="F851" s="91"/>
      <c r="G851" s="22"/>
      <c r="H851" s="22"/>
      <c r="I851" s="106"/>
      <c r="J851" s="65"/>
      <c r="K851" s="58"/>
    </row>
    <row r="852" spans="5:11">
      <c r="E852"/>
      <c r="F852" s="92" t="s">
        <v>192</v>
      </c>
      <c r="G852" s="22"/>
      <c r="H852" s="22"/>
      <c r="I852" s="106"/>
      <c r="J852" s="65"/>
      <c r="K852" s="58"/>
    </row>
    <row r="853" spans="5:11">
      <c r="E853"/>
      <c r="F853" s="93" t="s">
        <v>200</v>
      </c>
      <c r="G853" s="22"/>
      <c r="H853" s="22"/>
      <c r="I853" s="106"/>
      <c r="J853" s="65"/>
      <c r="K853" s="58"/>
    </row>
    <row r="854" ht="15.75" spans="5:11">
      <c r="E854"/>
      <c r="F854" s="24" t="s">
        <v>161</v>
      </c>
      <c r="G854" s="22"/>
      <c r="H854" s="22"/>
      <c r="I854" s="106"/>
      <c r="J854" s="65"/>
      <c r="K854" s="58"/>
    </row>
    <row r="855" spans="5:11">
      <c r="E855"/>
      <c r="F855" s="94" t="s">
        <v>162</v>
      </c>
      <c r="G855" s="95" t="s">
        <v>163</v>
      </c>
      <c r="H855" s="95" t="s">
        <v>164</v>
      </c>
      <c r="I855" s="106"/>
      <c r="J855" s="65"/>
      <c r="K855" s="58"/>
    </row>
    <row r="856" spans="5:11">
      <c r="E856"/>
      <c r="F856" s="96" t="s">
        <v>472</v>
      </c>
      <c r="G856" s="97">
        <v>3</v>
      </c>
      <c r="H856" s="97">
        <v>3</v>
      </c>
      <c r="I856" s="106" t="s">
        <v>473</v>
      </c>
      <c r="J856" s="66">
        <f>G856*I856/1000</f>
        <v>1.02</v>
      </c>
      <c r="K856" s="58"/>
    </row>
    <row r="857" spans="5:11">
      <c r="E857"/>
      <c r="F857" s="96" t="s">
        <v>169</v>
      </c>
      <c r="G857" s="97">
        <v>100</v>
      </c>
      <c r="H857" s="97">
        <v>100</v>
      </c>
      <c r="I857" s="106" t="s">
        <v>474</v>
      </c>
      <c r="J857" s="66">
        <f t="shared" ref="J857:J859" si="27">G857*I857/1000</f>
        <v>5.75</v>
      </c>
      <c r="K857" s="58"/>
    </row>
    <row r="858" spans="5:11">
      <c r="E858"/>
      <c r="F858" s="96" t="s">
        <v>180</v>
      </c>
      <c r="G858" s="97">
        <v>110</v>
      </c>
      <c r="H858" s="97">
        <v>110</v>
      </c>
      <c r="I858" s="106" t="s">
        <v>475</v>
      </c>
      <c r="J858" s="66">
        <f t="shared" si="27"/>
        <v>0</v>
      </c>
      <c r="K858" s="58"/>
    </row>
    <row r="859" spans="5:11">
      <c r="E859"/>
      <c r="F859" s="96" t="s">
        <v>183</v>
      </c>
      <c r="G859" s="97">
        <v>20</v>
      </c>
      <c r="H859" s="97">
        <v>20</v>
      </c>
      <c r="I859" s="106" t="s">
        <v>457</v>
      </c>
      <c r="J859" s="66">
        <f t="shared" si="27"/>
        <v>1.46</v>
      </c>
      <c r="K859" s="58"/>
    </row>
    <row r="860" spans="5:11">
      <c r="E860"/>
      <c r="F860" s="20"/>
      <c r="I860" s="57"/>
      <c r="K860" s="58"/>
    </row>
    <row r="861" spans="10:11">
      <c r="J861" s="68"/>
      <c r="K861" s="253"/>
    </row>
    <row r="862" ht="21" hidden="1" spans="6:11">
      <c r="F862" s="224" t="s">
        <v>478</v>
      </c>
      <c r="J862" s="68"/>
      <c r="K862" s="253"/>
    </row>
    <row r="863" hidden="1" spans="6:11">
      <c r="F863" s="20" t="s">
        <v>479</v>
      </c>
      <c r="H863">
        <v>100</v>
      </c>
      <c r="I863">
        <v>320</v>
      </c>
      <c r="J863" s="68">
        <f t="shared" ref="J863" si="28">G863*I863/1000</f>
        <v>0</v>
      </c>
      <c r="K863" s="175">
        <f>G863*I863/1000</f>
        <v>0</v>
      </c>
    </row>
    <row r="864" ht="15.75" spans="6:11">
      <c r="F864" s="20"/>
      <c r="K864"/>
    </row>
    <row r="865" ht="21.75" spans="5:11">
      <c r="E865" s="220" t="s">
        <v>462</v>
      </c>
      <c r="F865" s="224" t="s">
        <v>506</v>
      </c>
      <c r="K865" s="198"/>
    </row>
    <row r="866" ht="17.25" spans="5:11">
      <c r="E866"/>
      <c r="F866" s="114" t="s">
        <v>283</v>
      </c>
      <c r="G866" s="115"/>
      <c r="H866" s="115"/>
      <c r="K866" s="175">
        <f>J870</f>
        <v>10.7304</v>
      </c>
    </row>
    <row r="867" ht="15.6" customHeight="1" spans="5:8">
      <c r="E867"/>
      <c r="F867" s="117"/>
      <c r="G867" s="299" t="s">
        <v>284</v>
      </c>
      <c r="H867" s="300"/>
    </row>
    <row r="868" ht="15.75" spans="5:8">
      <c r="E868"/>
      <c r="F868" s="119"/>
      <c r="G868" s="299" t="s">
        <v>285</v>
      </c>
      <c r="H868" s="300"/>
    </row>
    <row r="869" ht="15.75" spans="5:8">
      <c r="E869"/>
      <c r="F869" s="117" t="s">
        <v>286</v>
      </c>
      <c r="G869" s="120" t="s">
        <v>163</v>
      </c>
      <c r="H869" s="120" t="s">
        <v>164</v>
      </c>
    </row>
    <row r="870" ht="15.75" spans="5:10">
      <c r="E870"/>
      <c r="F870" s="117" t="s">
        <v>288</v>
      </c>
      <c r="G870" s="118">
        <v>126.24</v>
      </c>
      <c r="H870" s="118">
        <v>120</v>
      </c>
      <c r="I870">
        <v>85</v>
      </c>
      <c r="J870" s="53">
        <f>G870*I870/1000</f>
        <v>10.7304</v>
      </c>
    </row>
    <row r="871" ht="15.75" spans="5:8">
      <c r="E871"/>
      <c r="F871" s="117" t="s">
        <v>289</v>
      </c>
      <c r="G871" s="249"/>
      <c r="H871" s="118">
        <v>120</v>
      </c>
    </row>
    <row r="873" ht="21" spans="5:11">
      <c r="E873"/>
      <c r="F873" s="221" t="s">
        <v>250</v>
      </c>
      <c r="K873" s="69">
        <f>J876+J879+J882+J884+J885+J890+J891</f>
        <v>3.822</v>
      </c>
    </row>
    <row r="874" ht="15.75" spans="5:6">
      <c r="E874"/>
      <c r="F874" s="42" t="s">
        <v>251</v>
      </c>
    </row>
    <row r="875" ht="15.75" spans="5:8">
      <c r="E875"/>
      <c r="F875" s="43" t="s">
        <v>162</v>
      </c>
      <c r="G875" s="44" t="s">
        <v>163</v>
      </c>
      <c r="H875" s="45" t="s">
        <v>164</v>
      </c>
    </row>
    <row r="876" ht="15.75" spans="5:10">
      <c r="E876"/>
      <c r="F876" s="46" t="s">
        <v>252</v>
      </c>
      <c r="G876" s="47">
        <v>100</v>
      </c>
      <c r="H876" s="48">
        <v>75</v>
      </c>
      <c r="I876">
        <v>27</v>
      </c>
      <c r="J876">
        <f>G876*I876/1000</f>
        <v>2.7</v>
      </c>
    </row>
    <row r="877" ht="15.75" hidden="1" spans="5:8">
      <c r="E877"/>
      <c r="F877" s="46" t="s">
        <v>253</v>
      </c>
      <c r="G877" s="47">
        <v>2</v>
      </c>
      <c r="H877" s="48">
        <v>2</v>
      </c>
    </row>
    <row r="878" ht="15.75" hidden="1" spans="5:8">
      <c r="E878"/>
      <c r="F878" s="46" t="s">
        <v>254</v>
      </c>
      <c r="G878" s="47">
        <v>2</v>
      </c>
      <c r="H878" s="48">
        <v>2</v>
      </c>
    </row>
    <row r="879" ht="15.75" spans="5:10">
      <c r="E879"/>
      <c r="F879" s="46" t="s">
        <v>255</v>
      </c>
      <c r="G879" s="47">
        <v>2</v>
      </c>
      <c r="H879" s="48">
        <v>2</v>
      </c>
      <c r="I879">
        <v>59</v>
      </c>
      <c r="J879">
        <f>G879*I879/1000</f>
        <v>0.118</v>
      </c>
    </row>
    <row r="880" ht="15.75" hidden="1" spans="5:8">
      <c r="E880"/>
      <c r="F880" s="46" t="s">
        <v>256</v>
      </c>
      <c r="G880" s="49" t="s">
        <v>172</v>
      </c>
      <c r="H880" s="48">
        <v>2</v>
      </c>
    </row>
    <row r="881" ht="15.75" hidden="1" spans="5:8">
      <c r="E881"/>
      <c r="F881" s="46" t="s">
        <v>257</v>
      </c>
      <c r="G881" s="47">
        <v>2</v>
      </c>
      <c r="H881" s="48">
        <v>2</v>
      </c>
    </row>
    <row r="882" ht="15.75" spans="5:10">
      <c r="E882"/>
      <c r="F882" s="46" t="s">
        <v>258</v>
      </c>
      <c r="G882" s="47">
        <v>12.5</v>
      </c>
      <c r="H882" s="48">
        <v>10</v>
      </c>
      <c r="I882">
        <v>30</v>
      </c>
      <c r="J882">
        <f>G882*I882/1000</f>
        <v>0.375</v>
      </c>
    </row>
    <row r="883" ht="15.75" spans="5:10">
      <c r="E883"/>
      <c r="F883" s="46" t="s">
        <v>180</v>
      </c>
      <c r="G883" s="47">
        <v>175</v>
      </c>
      <c r="H883" s="48">
        <v>175</v>
      </c>
      <c r="I883">
        <v>0</v>
      </c>
      <c r="J883">
        <f>G883*I883/1000</f>
        <v>0</v>
      </c>
    </row>
    <row r="884" ht="15.75" spans="5:10">
      <c r="E884"/>
      <c r="F884" s="46" t="s">
        <v>259</v>
      </c>
      <c r="G884" s="47">
        <v>12</v>
      </c>
      <c r="H884" s="48">
        <v>10</v>
      </c>
      <c r="I884">
        <v>21</v>
      </c>
      <c r="J884">
        <f>G884*I884/1000</f>
        <v>0.252</v>
      </c>
    </row>
    <row r="885" ht="15.75" spans="5:10">
      <c r="E885"/>
      <c r="F885" s="46" t="s">
        <v>249</v>
      </c>
      <c r="G885" s="47">
        <v>2.5</v>
      </c>
      <c r="H885" s="48">
        <v>2.5</v>
      </c>
      <c r="I885">
        <v>137</v>
      </c>
      <c r="J885">
        <f>G885*I885/1000</f>
        <v>0.3425</v>
      </c>
    </row>
    <row r="886" ht="15.75" hidden="1" spans="6:8">
      <c r="F886" s="46" t="s">
        <v>260</v>
      </c>
      <c r="G886" s="49" t="s">
        <v>172</v>
      </c>
      <c r="H886" s="48">
        <v>175</v>
      </c>
    </row>
    <row r="887" ht="15.75" hidden="1" spans="6:8">
      <c r="F887" s="46" t="s">
        <v>261</v>
      </c>
      <c r="G887" s="47">
        <v>175</v>
      </c>
      <c r="H887" s="48">
        <v>175</v>
      </c>
    </row>
    <row r="888" ht="15.75" hidden="1" spans="6:8">
      <c r="F888" s="46" t="s">
        <v>262</v>
      </c>
      <c r="G888" s="47">
        <v>175</v>
      </c>
      <c r="H888" s="48">
        <v>175</v>
      </c>
    </row>
    <row r="889" ht="15.75" hidden="1" spans="6:8">
      <c r="F889" s="46" t="s">
        <v>170</v>
      </c>
      <c r="G889" s="47">
        <v>175</v>
      </c>
      <c r="H889" s="48">
        <v>175</v>
      </c>
    </row>
    <row r="890" ht="15.75" spans="6:10">
      <c r="F890" s="46" t="s">
        <v>263</v>
      </c>
      <c r="G890" s="47">
        <v>0.01</v>
      </c>
      <c r="H890" s="48">
        <v>0.01</v>
      </c>
      <c r="I890" s="70">
        <v>900</v>
      </c>
      <c r="J890">
        <f>G890*I890/1000</f>
        <v>0.009</v>
      </c>
    </row>
    <row r="891" ht="15.75" spans="6:10">
      <c r="F891" s="46" t="s">
        <v>264</v>
      </c>
      <c r="G891" s="47">
        <v>1.5</v>
      </c>
      <c r="H891" s="48">
        <v>1.5</v>
      </c>
      <c r="I891">
        <v>17</v>
      </c>
      <c r="J891">
        <f>G891*I891/1000</f>
        <v>0.0255</v>
      </c>
    </row>
    <row r="893" ht="21" spans="5:11">
      <c r="E893"/>
      <c r="F893" s="250" t="s">
        <v>482</v>
      </c>
      <c r="G893" s="115"/>
      <c r="H893" s="115"/>
      <c r="K893" s="175">
        <f>J899+J900+J901+J903+J904+J905+J906+J907</f>
        <v>36.5489122</v>
      </c>
    </row>
    <row r="894" ht="14.45" customHeight="1" spans="5:11">
      <c r="E894"/>
      <c r="F894" s="251" t="s">
        <v>162</v>
      </c>
      <c r="G894" s="126" t="s">
        <v>163</v>
      </c>
      <c r="H894" s="126" t="s">
        <v>164</v>
      </c>
      <c r="K894" s="253"/>
    </row>
    <row r="895" ht="14.45" customHeight="1" spans="5:11">
      <c r="E895"/>
      <c r="F895" s="251" t="s">
        <v>483</v>
      </c>
      <c r="G895" s="252" t="s">
        <v>484</v>
      </c>
      <c r="H895" s="252">
        <v>100</v>
      </c>
      <c r="K895" s="253"/>
    </row>
    <row r="896" ht="14.45" customHeight="1" spans="5:11">
      <c r="E896"/>
      <c r="F896" s="251" t="s">
        <v>485</v>
      </c>
      <c r="G896" s="252">
        <v>100</v>
      </c>
      <c r="H896" s="252">
        <v>96.66</v>
      </c>
      <c r="K896" s="253"/>
    </row>
    <row r="897" ht="14.45" hidden="1" customHeight="1" spans="5:11">
      <c r="E897"/>
      <c r="F897" s="251"/>
      <c r="G897" s="252"/>
      <c r="H897" s="252"/>
      <c r="K897" s="253"/>
    </row>
    <row r="898" hidden="1" spans="5:11">
      <c r="E898"/>
      <c r="F898" s="127" t="s">
        <v>294</v>
      </c>
      <c r="G898" s="252">
        <v>196.6</v>
      </c>
      <c r="H898" s="252">
        <v>174.6</v>
      </c>
      <c r="K898" s="253"/>
    </row>
    <row r="899" spans="5:11">
      <c r="E899"/>
      <c r="F899" s="127" t="s">
        <v>486</v>
      </c>
      <c r="G899" s="252">
        <v>124.66</v>
      </c>
      <c r="H899" s="252">
        <v>91.34</v>
      </c>
      <c r="I899">
        <v>235.17</v>
      </c>
      <c r="J899">
        <f>G899*I899/1000</f>
        <v>29.3162922</v>
      </c>
      <c r="K899" s="253"/>
    </row>
    <row r="900" spans="5:11">
      <c r="E900"/>
      <c r="F900" s="127" t="s">
        <v>249</v>
      </c>
      <c r="G900" s="252">
        <v>4</v>
      </c>
      <c r="H900" s="252">
        <v>4</v>
      </c>
      <c r="I900">
        <v>137</v>
      </c>
      <c r="J900">
        <f t="shared" ref="J900:J901" si="29">G900*I900/1000</f>
        <v>0.548</v>
      </c>
      <c r="K900" s="253"/>
    </row>
    <row r="901" spans="5:11">
      <c r="E901"/>
      <c r="F901" s="127" t="s">
        <v>487</v>
      </c>
      <c r="G901" s="252">
        <v>1.44</v>
      </c>
      <c r="H901" s="252">
        <v>1.44</v>
      </c>
      <c r="I901">
        <v>17</v>
      </c>
      <c r="J901">
        <f t="shared" si="29"/>
        <v>0.02448</v>
      </c>
      <c r="K901" s="253"/>
    </row>
    <row r="902" spans="5:11">
      <c r="E902"/>
      <c r="F902" s="128" t="s">
        <v>296</v>
      </c>
      <c r="G902" s="252" t="s">
        <v>172</v>
      </c>
      <c r="H902" s="252">
        <v>66.6</v>
      </c>
      <c r="K902" s="253"/>
    </row>
    <row r="903" spans="5:11">
      <c r="E903"/>
      <c r="F903" s="127" t="s">
        <v>259</v>
      </c>
      <c r="G903" s="252">
        <v>12.66</v>
      </c>
      <c r="H903" s="252">
        <v>10.66</v>
      </c>
      <c r="I903">
        <v>21</v>
      </c>
      <c r="J903">
        <f t="shared" ref="J903:J905" si="30">G903*I903/1000</f>
        <v>0.26586</v>
      </c>
      <c r="K903" s="253"/>
    </row>
    <row r="904" spans="5:11">
      <c r="E904"/>
      <c r="F904" s="127" t="s">
        <v>258</v>
      </c>
      <c r="G904" s="252">
        <v>13.34</v>
      </c>
      <c r="H904" s="252">
        <v>10.66</v>
      </c>
      <c r="I904">
        <v>30</v>
      </c>
      <c r="J904">
        <f t="shared" si="30"/>
        <v>0.4002</v>
      </c>
      <c r="K904" s="253"/>
    </row>
    <row r="905" spans="5:11">
      <c r="E905"/>
      <c r="F905" s="254" t="s">
        <v>297</v>
      </c>
      <c r="G905" s="252">
        <v>46.66</v>
      </c>
      <c r="H905" s="252">
        <v>46.66</v>
      </c>
      <c r="I905">
        <v>84</v>
      </c>
      <c r="J905">
        <f t="shared" si="30"/>
        <v>3.91944</v>
      </c>
      <c r="K905" s="253"/>
    </row>
    <row r="906" ht="14.45" customHeight="1" spans="5:11">
      <c r="E906"/>
      <c r="F906" s="254" t="s">
        <v>249</v>
      </c>
      <c r="G906" s="252">
        <v>10.6</v>
      </c>
      <c r="H906" s="252">
        <v>10.6</v>
      </c>
      <c r="I906">
        <v>137</v>
      </c>
      <c r="J906">
        <f t="shared" ref="J906:J907" si="31">G906*I906/1000</f>
        <v>1.4522</v>
      </c>
      <c r="K906" s="253"/>
    </row>
    <row r="907" spans="6:11">
      <c r="F907" s="254" t="s">
        <v>298</v>
      </c>
      <c r="G907" s="252">
        <v>2.66</v>
      </c>
      <c r="H907" s="252">
        <v>2.66</v>
      </c>
      <c r="I907">
        <v>234</v>
      </c>
      <c r="J907">
        <f t="shared" si="31"/>
        <v>0.62244</v>
      </c>
      <c r="K907" s="253"/>
    </row>
    <row r="908" ht="14.45" customHeight="1" spans="6:11">
      <c r="F908" s="255" t="s">
        <v>299</v>
      </c>
      <c r="G908" s="252" t="s">
        <v>172</v>
      </c>
      <c r="H908" s="252">
        <v>133.34</v>
      </c>
      <c r="K908" s="253"/>
    </row>
    <row r="909" spans="11:11">
      <c r="K909" s="253"/>
    </row>
    <row r="910" spans="11:11">
      <c r="K910" s="253"/>
    </row>
    <row r="911" ht="21.75" spans="6:11">
      <c r="F911" s="225" t="s">
        <v>488</v>
      </c>
      <c r="K911" s="175">
        <f>J913+J920</f>
        <v>10.946</v>
      </c>
    </row>
    <row r="912" ht="15.75" spans="6:11">
      <c r="F912" s="43" t="s">
        <v>162</v>
      </c>
      <c r="G912" s="44" t="s">
        <v>163</v>
      </c>
      <c r="H912" s="45" t="s">
        <v>164</v>
      </c>
      <c r="K912" s="253"/>
    </row>
    <row r="913" ht="15.75" spans="6:11">
      <c r="F913" s="46" t="s">
        <v>185</v>
      </c>
      <c r="G913" s="47">
        <v>17</v>
      </c>
      <c r="H913" s="48">
        <v>7</v>
      </c>
      <c r="I913">
        <v>558</v>
      </c>
      <c r="J913">
        <f>G913*I913/1000</f>
        <v>9.486</v>
      </c>
      <c r="K913" s="253"/>
    </row>
    <row r="914" ht="15.75" hidden="1" spans="6:11">
      <c r="F914" s="46" t="s">
        <v>302</v>
      </c>
      <c r="G914" s="47">
        <v>15</v>
      </c>
      <c r="H914" s="48">
        <v>56</v>
      </c>
      <c r="K914" s="253"/>
    </row>
    <row r="915" ht="15.75" hidden="1" spans="6:11">
      <c r="F915" s="46" t="s">
        <v>303</v>
      </c>
      <c r="G915" s="47">
        <v>30</v>
      </c>
      <c r="H915" s="48">
        <v>45</v>
      </c>
      <c r="K915" s="253"/>
    </row>
    <row r="916" ht="15.75" hidden="1" spans="6:11">
      <c r="F916" s="46" t="s">
        <v>304</v>
      </c>
      <c r="G916" s="47">
        <v>20</v>
      </c>
      <c r="H916" s="48">
        <v>37</v>
      </c>
      <c r="K916" s="253"/>
    </row>
    <row r="917" ht="15.75" hidden="1" spans="6:11">
      <c r="F917" s="46" t="s">
        <v>305</v>
      </c>
      <c r="G917" s="47">
        <v>25</v>
      </c>
      <c r="H917" s="48">
        <v>46</v>
      </c>
      <c r="K917" s="253"/>
    </row>
    <row r="918" ht="15.75" hidden="1" spans="6:11">
      <c r="F918" s="46" t="s">
        <v>306</v>
      </c>
      <c r="G918" s="47">
        <v>20</v>
      </c>
      <c r="H918" s="48">
        <v>32</v>
      </c>
      <c r="K918" s="253"/>
    </row>
    <row r="919" ht="15.75" hidden="1" spans="6:11">
      <c r="F919" s="72" t="s">
        <v>307</v>
      </c>
      <c r="G919" s="49" t="s">
        <v>172</v>
      </c>
      <c r="H919" s="130" t="s">
        <v>172</v>
      </c>
      <c r="K919" s="253"/>
    </row>
    <row r="920" ht="15.75" spans="6:11">
      <c r="F920" s="46" t="s">
        <v>183</v>
      </c>
      <c r="G920" s="47">
        <v>20</v>
      </c>
      <c r="H920" s="48">
        <v>20</v>
      </c>
      <c r="I920">
        <v>73</v>
      </c>
      <c r="J920">
        <f>G920*I920/1000</f>
        <v>1.46</v>
      </c>
      <c r="K920" s="253"/>
    </row>
    <row r="921" ht="15.75" hidden="1" spans="6:11">
      <c r="F921" s="46" t="s">
        <v>309</v>
      </c>
      <c r="G921" s="47">
        <v>0</v>
      </c>
      <c r="H921" s="48">
        <v>0</v>
      </c>
      <c r="I921">
        <v>600</v>
      </c>
      <c r="J921">
        <f>G921*I921/1000</f>
        <v>0</v>
      </c>
      <c r="K921" s="253"/>
    </row>
    <row r="922" ht="15.75" spans="6:11">
      <c r="F922" s="46" t="s">
        <v>180</v>
      </c>
      <c r="G922" s="47">
        <v>214</v>
      </c>
      <c r="H922" s="48">
        <v>214</v>
      </c>
      <c r="K922" s="253"/>
    </row>
    <row r="923" spans="11:11">
      <c r="K923" s="253"/>
    </row>
    <row r="924" ht="21" spans="6:11">
      <c r="F924" s="224" t="s">
        <v>519</v>
      </c>
      <c r="K924" s="236"/>
    </row>
    <row r="925" ht="15.75" spans="5:11">
      <c r="E925"/>
      <c r="F925" s="4" t="s">
        <v>32</v>
      </c>
      <c r="G925" s="244">
        <v>60</v>
      </c>
      <c r="I925">
        <v>32.63</v>
      </c>
      <c r="K925" s="237">
        <f>G925*I925/1000</f>
        <v>1.9578</v>
      </c>
    </row>
    <row r="926" ht="16.5" spans="5:13">
      <c r="E926"/>
      <c r="G926" s="244"/>
      <c r="J926" s="293"/>
      <c r="K926" s="294"/>
      <c r="L926" s="293"/>
      <c r="M926" s="293"/>
    </row>
    <row r="927" ht="21.75" spans="5:11">
      <c r="E927" s="220" t="s">
        <v>467</v>
      </c>
      <c r="F927" s="224" t="s">
        <v>490</v>
      </c>
      <c r="K927" s="253"/>
    </row>
    <row r="928" spans="11:11">
      <c r="K928" s="175">
        <f>J932+J933+J934</f>
        <v>9.31</v>
      </c>
    </row>
    <row r="929" ht="24.75" customHeight="1" spans="6:11">
      <c r="F929" s="271" t="s">
        <v>286</v>
      </c>
      <c r="G929" s="272" t="s">
        <v>284</v>
      </c>
      <c r="H929" s="273"/>
      <c r="K929"/>
    </row>
    <row r="930" spans="6:11">
      <c r="F930" s="271"/>
      <c r="G930" s="274">
        <v>1</v>
      </c>
      <c r="H930" s="275"/>
      <c r="K930"/>
    </row>
    <row r="931" spans="6:11">
      <c r="F931" s="271"/>
      <c r="G931" s="276" t="s">
        <v>163</v>
      </c>
      <c r="H931" s="276" t="s">
        <v>164</v>
      </c>
      <c r="K931"/>
    </row>
    <row r="932" spans="6:11">
      <c r="F932" s="277" t="s">
        <v>491</v>
      </c>
      <c r="G932" s="278">
        <v>5</v>
      </c>
      <c r="H932" s="278">
        <v>5</v>
      </c>
      <c r="I932">
        <v>420</v>
      </c>
      <c r="J932">
        <f>G932*I932/1000</f>
        <v>2.1</v>
      </c>
      <c r="K932"/>
    </row>
    <row r="933" spans="6:11">
      <c r="F933" s="277" t="s">
        <v>492</v>
      </c>
      <c r="G933" s="278">
        <v>20</v>
      </c>
      <c r="H933" s="278">
        <v>20</v>
      </c>
      <c r="I933">
        <v>73</v>
      </c>
      <c r="J933">
        <f>G933*I933/1000</f>
        <v>1.46</v>
      </c>
      <c r="K933"/>
    </row>
    <row r="934" spans="6:11">
      <c r="F934" s="277" t="s">
        <v>493</v>
      </c>
      <c r="G934" s="278">
        <v>100</v>
      </c>
      <c r="H934" s="278">
        <v>100</v>
      </c>
      <c r="I934">
        <v>57.5</v>
      </c>
      <c r="J934" s="53">
        <f>G934*I934/1000</f>
        <v>5.75</v>
      </c>
      <c r="K934"/>
    </row>
    <row r="935" spans="6:11">
      <c r="F935" s="277" t="s">
        <v>180</v>
      </c>
      <c r="G935" s="278">
        <v>120</v>
      </c>
      <c r="H935" s="278">
        <v>120</v>
      </c>
      <c r="K935"/>
    </row>
    <row r="936" spans="6:11">
      <c r="F936" s="279" t="s">
        <v>494</v>
      </c>
      <c r="G936" s="279" t="s">
        <v>172</v>
      </c>
      <c r="H936" s="280">
        <v>200</v>
      </c>
      <c r="K936"/>
    </row>
    <row r="937" spans="11:11">
      <c r="K937" s="253"/>
    </row>
    <row r="938" spans="11:11">
      <c r="K938" s="253"/>
    </row>
    <row r="939" spans="6:11">
      <c r="F939" s="281" t="s">
        <v>444</v>
      </c>
      <c r="G939">
        <v>70</v>
      </c>
      <c r="I939">
        <v>21.49</v>
      </c>
      <c r="K939" s="70">
        <v>21.49</v>
      </c>
    </row>
    <row r="940" ht="15.75" spans="5:13">
      <c r="E940"/>
      <c r="G940" s="244"/>
      <c r="J940" s="293"/>
      <c r="K940" s="294"/>
      <c r="L940" s="293"/>
      <c r="M940" s="293"/>
    </row>
    <row r="941" ht="16.5" spans="5:11">
      <c r="E941"/>
      <c r="G941" s="244"/>
      <c r="K941" s="294"/>
    </row>
    <row r="942" s="3" customFormat="1" ht="21.75" spans="5:11">
      <c r="E942" s="159"/>
      <c r="F942" s="301" t="s">
        <v>391</v>
      </c>
      <c r="G942" s="302"/>
      <c r="H942" s="302"/>
      <c r="I942" s="302"/>
      <c r="J942" s="302"/>
      <c r="K942" s="298">
        <f>K944+K958+K969+K977+K980+K987+K1003+K1015+K1038+K1049+K1052+K1054</f>
        <v>162.433845</v>
      </c>
    </row>
    <row r="943" ht="15.75"/>
    <row r="944" ht="21.75" spans="5:11">
      <c r="E944" s="220" t="s">
        <v>451</v>
      </c>
      <c r="F944" s="225" t="s">
        <v>535</v>
      </c>
      <c r="K944" s="175">
        <f>J949+J950+J951+J952+J953+J954+J955+J956</f>
        <v>9.6228</v>
      </c>
    </row>
    <row r="945" spans="11:11">
      <c r="K945" s="253"/>
    </row>
    <row r="946" spans="6:11">
      <c r="F946" s="134" t="s">
        <v>496</v>
      </c>
      <c r="K946" s="253"/>
    </row>
    <row r="947" ht="15.75" spans="5:11">
      <c r="E947"/>
      <c r="F947" s="135" t="s">
        <v>161</v>
      </c>
      <c r="K947" s="253"/>
    </row>
    <row r="948" ht="15.75" spans="5:11">
      <c r="E948"/>
      <c r="F948" s="77" t="s">
        <v>162</v>
      </c>
      <c r="G948" s="12" t="s">
        <v>163</v>
      </c>
      <c r="H948" s="13" t="s">
        <v>164</v>
      </c>
      <c r="K948" s="253"/>
    </row>
    <row r="949" ht="15.75" spans="5:11">
      <c r="E949"/>
      <c r="F949" s="46" t="s">
        <v>497</v>
      </c>
      <c r="G949" s="15">
        <v>140</v>
      </c>
      <c r="H949" s="16">
        <v>140</v>
      </c>
      <c r="I949">
        <v>57.5</v>
      </c>
      <c r="J949" s="53">
        <f>G949*I949/1000</f>
        <v>8.05</v>
      </c>
      <c r="K949" s="253"/>
    </row>
    <row r="950" ht="15.75" spans="5:11">
      <c r="E950"/>
      <c r="F950" s="46" t="s">
        <v>180</v>
      </c>
      <c r="G950" s="15">
        <v>60</v>
      </c>
      <c r="H950" s="16">
        <v>60</v>
      </c>
      <c r="I950">
        <v>0</v>
      </c>
      <c r="J950" s="53">
        <f>G950*I950/1000</f>
        <v>0</v>
      </c>
      <c r="K950" s="253"/>
    </row>
    <row r="951" ht="15.75" spans="5:11">
      <c r="E951"/>
      <c r="F951" s="46" t="s">
        <v>498</v>
      </c>
      <c r="G951" s="15">
        <v>2</v>
      </c>
      <c r="H951" s="16">
        <v>2</v>
      </c>
      <c r="I951">
        <v>610</v>
      </c>
      <c r="J951" s="53">
        <f t="shared" ref="J951:J956" si="32">G951*I951/1000</f>
        <v>1.22</v>
      </c>
      <c r="K951" s="253"/>
    </row>
    <row r="952" ht="15.75" spans="5:11">
      <c r="E952"/>
      <c r="F952" s="46" t="s">
        <v>183</v>
      </c>
      <c r="G952" s="15">
        <v>1.6</v>
      </c>
      <c r="H952" s="16">
        <v>1.6</v>
      </c>
      <c r="I952">
        <v>73</v>
      </c>
      <c r="J952" s="53">
        <f t="shared" si="32"/>
        <v>0.1168</v>
      </c>
      <c r="K952" s="253"/>
    </row>
    <row r="953" ht="15.75" spans="5:11">
      <c r="E953"/>
      <c r="F953" s="46" t="s">
        <v>499</v>
      </c>
      <c r="G953" s="258">
        <v>4</v>
      </c>
      <c r="H953" s="259">
        <v>4</v>
      </c>
      <c r="I953" s="261"/>
      <c r="J953" s="262">
        <f t="shared" si="32"/>
        <v>0</v>
      </c>
      <c r="K953" s="253"/>
    </row>
    <row r="954" ht="15.75" spans="5:11">
      <c r="E954"/>
      <c r="F954" s="46" t="s">
        <v>254</v>
      </c>
      <c r="G954" s="15">
        <v>4</v>
      </c>
      <c r="H954" s="16">
        <v>4</v>
      </c>
      <c r="J954" s="53">
        <f t="shared" si="32"/>
        <v>0</v>
      </c>
      <c r="K954" s="253"/>
    </row>
    <row r="955" ht="15.75" spans="5:11">
      <c r="E955"/>
      <c r="F955" s="46" t="s">
        <v>255</v>
      </c>
      <c r="G955" s="15">
        <v>4</v>
      </c>
      <c r="H955" s="16">
        <v>4</v>
      </c>
      <c r="I955">
        <v>59</v>
      </c>
      <c r="J955" s="53">
        <f t="shared" si="32"/>
        <v>0.236</v>
      </c>
      <c r="K955" s="253"/>
    </row>
    <row r="956" ht="15.75" spans="5:11">
      <c r="E956"/>
      <c r="F956" s="46" t="s">
        <v>257</v>
      </c>
      <c r="G956" s="15">
        <v>4</v>
      </c>
      <c r="H956" s="16">
        <v>4</v>
      </c>
      <c r="J956" s="53">
        <f t="shared" si="32"/>
        <v>0</v>
      </c>
      <c r="K956" s="253"/>
    </row>
    <row r="957" spans="11:11">
      <c r="K957" s="253"/>
    </row>
    <row r="958" ht="21" spans="5:11">
      <c r="E958"/>
      <c r="F958" s="247" t="s">
        <v>500</v>
      </c>
      <c r="G958" s="22"/>
      <c r="H958" s="22"/>
      <c r="I958" s="106"/>
      <c r="J958" s="66"/>
      <c r="K958" s="61">
        <f>J965+J967</f>
        <v>0.99</v>
      </c>
    </row>
    <row r="959" spans="5:11">
      <c r="E959"/>
      <c r="F959" s="90" t="s">
        <v>191</v>
      </c>
      <c r="G959" s="22"/>
      <c r="H959" s="22"/>
      <c r="I959" s="106"/>
      <c r="J959" s="65"/>
      <c r="K959" s="58"/>
    </row>
    <row r="960" spans="5:11">
      <c r="E960"/>
      <c r="F960" s="91"/>
      <c r="G960" s="22"/>
      <c r="H960" s="22"/>
      <c r="I960" s="106"/>
      <c r="J960" s="65"/>
      <c r="K960" s="58"/>
    </row>
    <row r="961" spans="5:11">
      <c r="E961"/>
      <c r="F961" s="92" t="s">
        <v>192</v>
      </c>
      <c r="G961" s="22"/>
      <c r="H961" s="22"/>
      <c r="I961" s="106"/>
      <c r="J961" s="65"/>
      <c r="K961" s="58"/>
    </row>
    <row r="962" spans="5:11">
      <c r="E962"/>
      <c r="F962" s="93" t="s">
        <v>200</v>
      </c>
      <c r="G962" s="22"/>
      <c r="H962" s="22"/>
      <c r="I962" s="106"/>
      <c r="J962" s="65"/>
      <c r="K962" s="58"/>
    </row>
    <row r="963" ht="15.75" spans="5:11">
      <c r="E963"/>
      <c r="F963" s="24" t="s">
        <v>161</v>
      </c>
      <c r="G963" s="22"/>
      <c r="H963" s="22"/>
      <c r="I963" s="106"/>
      <c r="J963" s="65"/>
      <c r="K963" s="58"/>
    </row>
    <row r="964" spans="5:11">
      <c r="E964"/>
      <c r="F964" s="94" t="s">
        <v>162</v>
      </c>
      <c r="G964" s="95" t="s">
        <v>163</v>
      </c>
      <c r="H964" s="95" t="s">
        <v>164</v>
      </c>
      <c r="I964" s="106"/>
      <c r="J964" s="65"/>
      <c r="K964" s="58"/>
    </row>
    <row r="965" spans="5:11">
      <c r="E965"/>
      <c r="F965" s="96" t="s">
        <v>178</v>
      </c>
      <c r="G965" s="97">
        <v>0.4</v>
      </c>
      <c r="H965" s="97">
        <v>0.4</v>
      </c>
      <c r="I965" s="106" t="s">
        <v>454</v>
      </c>
      <c r="J965" s="66">
        <f>G965*I965/1000</f>
        <v>0.26</v>
      </c>
      <c r="K965" s="58"/>
    </row>
    <row r="966" spans="5:11">
      <c r="E966"/>
      <c r="F966" s="96" t="s">
        <v>180</v>
      </c>
      <c r="G966" s="97">
        <v>190</v>
      </c>
      <c r="H966" s="97">
        <v>190</v>
      </c>
      <c r="I966" s="106"/>
      <c r="J966" s="65"/>
      <c r="K966" s="58"/>
    </row>
    <row r="967" spans="5:11">
      <c r="E967"/>
      <c r="F967" s="96" t="s">
        <v>183</v>
      </c>
      <c r="G967" s="97">
        <v>10</v>
      </c>
      <c r="H967" s="97">
        <v>10</v>
      </c>
      <c r="I967" s="106" t="s">
        <v>457</v>
      </c>
      <c r="J967" s="66">
        <f>G967*I967/1000</f>
        <v>0.73</v>
      </c>
      <c r="K967" s="58"/>
    </row>
    <row r="968" spans="5:11">
      <c r="E968"/>
      <c r="K968" s="253"/>
    </row>
    <row r="969" ht="21" spans="5:11">
      <c r="E969"/>
      <c r="F969" s="248" t="s">
        <v>501</v>
      </c>
      <c r="G969" s="248"/>
      <c r="H969" s="248"/>
      <c r="I969" s="248"/>
      <c r="J969" s="248"/>
      <c r="K969" s="61">
        <f>K972+K973+K974</f>
        <v>8.458125</v>
      </c>
    </row>
    <row r="970" ht="15.75" spans="5:11">
      <c r="E970"/>
      <c r="F970" s="20"/>
      <c r="I970" s="57"/>
      <c r="K970" s="58"/>
    </row>
    <row r="971" ht="15.75" spans="5:11">
      <c r="E971"/>
      <c r="F971" s="282" t="s">
        <v>162</v>
      </c>
      <c r="G971" s="109" t="s">
        <v>163</v>
      </c>
      <c r="H971" s="110" t="s">
        <v>164</v>
      </c>
      <c r="I971" s="132"/>
      <c r="J971" s="68"/>
      <c r="K971" s="58"/>
    </row>
    <row r="972" ht="15.75" spans="5:11">
      <c r="E972"/>
      <c r="F972" s="283" t="s">
        <v>502</v>
      </c>
      <c r="G972" s="112">
        <v>12.5</v>
      </c>
      <c r="H972" s="112">
        <v>12.5</v>
      </c>
      <c r="I972" s="64" t="s">
        <v>503</v>
      </c>
      <c r="J972" s="68">
        <f>G972*I972/1000</f>
        <v>6.225</v>
      </c>
      <c r="K972" s="58">
        <f>J972</f>
        <v>6.225</v>
      </c>
    </row>
    <row r="973" ht="15.75" spans="5:11">
      <c r="E973"/>
      <c r="F973" s="283" t="s">
        <v>51</v>
      </c>
      <c r="G973" s="112">
        <v>37.5</v>
      </c>
      <c r="H973" s="112">
        <v>37.5</v>
      </c>
      <c r="I973" s="132">
        <v>0</v>
      </c>
      <c r="J973" s="68">
        <f>G973*I973/1000</f>
        <v>0</v>
      </c>
      <c r="K973" s="58">
        <f>J973</f>
        <v>0</v>
      </c>
    </row>
    <row r="974" ht="15.75" spans="5:11">
      <c r="E974"/>
      <c r="F974" s="283" t="s">
        <v>504</v>
      </c>
      <c r="G974" s="284">
        <v>37.5</v>
      </c>
      <c r="H974" s="284">
        <v>37.5</v>
      </c>
      <c r="I974" s="132">
        <v>59.55</v>
      </c>
      <c r="J974" s="68">
        <f>G974*I974/1000</f>
        <v>2.233125</v>
      </c>
      <c r="K974" s="58">
        <f>J974</f>
        <v>2.233125</v>
      </c>
    </row>
    <row r="975" spans="5:11">
      <c r="E975"/>
      <c r="K975" s="253"/>
    </row>
    <row r="976" ht="21" spans="6:11">
      <c r="F976" s="224" t="s">
        <v>461</v>
      </c>
      <c r="K976" s="236"/>
    </row>
    <row r="977" ht="15.75" spans="5:11">
      <c r="E977"/>
      <c r="F977" s="4" t="s">
        <v>414</v>
      </c>
      <c r="G977">
        <v>130</v>
      </c>
      <c r="I977">
        <v>342</v>
      </c>
      <c r="K977" s="237">
        <f>G977*I977/1000</f>
        <v>44.46</v>
      </c>
    </row>
    <row r="978" ht="15.75" spans="5:11">
      <c r="E978"/>
      <c r="K978" s="253"/>
    </row>
    <row r="979" ht="21.75" spans="5:11">
      <c r="E979" s="220" t="s">
        <v>462</v>
      </c>
      <c r="F979" s="224" t="s">
        <v>480</v>
      </c>
      <c r="K979" s="198"/>
    </row>
    <row r="980" ht="17.25" spans="5:11">
      <c r="E980"/>
      <c r="F980" s="114" t="s">
        <v>283</v>
      </c>
      <c r="G980" s="115"/>
      <c r="H980" s="115"/>
      <c r="K980" s="175">
        <f>J984</f>
        <v>12.744</v>
      </c>
    </row>
    <row r="981" ht="15.6" customHeight="1" spans="5:8">
      <c r="E981"/>
      <c r="F981" s="117"/>
      <c r="G981" s="299" t="s">
        <v>284</v>
      </c>
      <c r="H981" s="300"/>
    </row>
    <row r="982" ht="15.75" spans="5:8">
      <c r="E982"/>
      <c r="F982" s="119"/>
      <c r="G982" s="299" t="s">
        <v>285</v>
      </c>
      <c r="H982" s="300"/>
    </row>
    <row r="983" ht="15.75" spans="5:8">
      <c r="E983"/>
      <c r="F983" s="117" t="s">
        <v>286</v>
      </c>
      <c r="G983" s="120" t="s">
        <v>163</v>
      </c>
      <c r="H983" s="120" t="s">
        <v>164</v>
      </c>
    </row>
    <row r="984" ht="15.75" spans="5:10">
      <c r="E984"/>
      <c r="F984" s="117" t="s">
        <v>531</v>
      </c>
      <c r="G984" s="118">
        <v>141.6</v>
      </c>
      <c r="H984" s="118">
        <v>120</v>
      </c>
      <c r="I984">
        <v>90</v>
      </c>
      <c r="J984" s="53">
        <f>G984*I984/1000</f>
        <v>12.744</v>
      </c>
    </row>
    <row r="985" ht="15.75" spans="5:8">
      <c r="E985"/>
      <c r="F985" s="117" t="s">
        <v>289</v>
      </c>
      <c r="G985" s="249"/>
      <c r="H985" s="118">
        <v>120</v>
      </c>
    </row>
    <row r="987" spans="7:12">
      <c r="G987" s="52"/>
      <c r="J987" s="293"/>
      <c r="K987" s="175">
        <f>K994+K995+K996+K997+K998+K999+K1000</f>
        <v>6.836</v>
      </c>
      <c r="L987" s="293"/>
    </row>
    <row r="988" ht="18.75" spans="6:12">
      <c r="F988" s="200" t="s">
        <v>392</v>
      </c>
      <c r="G988" s="4"/>
      <c r="J988" s="293"/>
      <c r="K988" s="295"/>
      <c r="L988" s="293"/>
    </row>
    <row r="989" spans="6:12">
      <c r="F989" s="71" t="s">
        <v>393</v>
      </c>
      <c r="G989" s="4"/>
      <c r="J989" s="293"/>
      <c r="K989" s="295"/>
      <c r="L989" s="293"/>
    </row>
    <row r="990" spans="6:12">
      <c r="F990" s="201" t="s">
        <v>394</v>
      </c>
      <c r="G990" s="4"/>
      <c r="J990" s="293"/>
      <c r="K990" s="295"/>
      <c r="L990" s="293"/>
    </row>
    <row r="991" spans="6:7">
      <c r="F991" s="201" t="s">
        <v>395</v>
      </c>
      <c r="G991" s="4"/>
    </row>
    <row r="993" ht="15.75" spans="6:9">
      <c r="F993" s="303" t="s">
        <v>162</v>
      </c>
      <c r="G993" s="304"/>
      <c r="H993" s="120" t="s">
        <v>163</v>
      </c>
      <c r="I993" s="120" t="s">
        <v>164</v>
      </c>
    </row>
    <row r="994" ht="15.75" spans="6:11">
      <c r="F994" s="305" t="s">
        <v>252</v>
      </c>
      <c r="G994" s="306"/>
      <c r="H994" s="307">
        <v>83.25</v>
      </c>
      <c r="I994" s="307">
        <v>62.5</v>
      </c>
      <c r="J994" s="210">
        <v>27</v>
      </c>
      <c r="K994" s="53">
        <f t="shared" ref="K994:K1000" si="33">H994*J994/1000</f>
        <v>2.24775</v>
      </c>
    </row>
    <row r="995" ht="15.75" spans="6:11">
      <c r="F995" s="305" t="s">
        <v>398</v>
      </c>
      <c r="G995" s="306"/>
      <c r="H995" s="307">
        <v>20.25</v>
      </c>
      <c r="I995" s="307">
        <v>20</v>
      </c>
      <c r="J995" s="210">
        <v>45</v>
      </c>
      <c r="K995" s="53">
        <f t="shared" si="33"/>
        <v>0.91125</v>
      </c>
    </row>
    <row r="996" ht="15.75" spans="5:11">
      <c r="E996"/>
      <c r="F996" s="308" t="s">
        <v>399</v>
      </c>
      <c r="G996" s="308"/>
      <c r="H996" s="307">
        <v>12</v>
      </c>
      <c r="I996" s="307">
        <v>10</v>
      </c>
      <c r="J996" s="210">
        <v>21</v>
      </c>
      <c r="K996" s="53">
        <f t="shared" si="33"/>
        <v>0.252</v>
      </c>
    </row>
    <row r="997" ht="14.45" customHeight="1" spans="5:11">
      <c r="E997"/>
      <c r="F997" s="308" t="s">
        <v>258</v>
      </c>
      <c r="G997" s="308"/>
      <c r="H997" s="307">
        <v>12.5</v>
      </c>
      <c r="I997" s="307">
        <v>10</v>
      </c>
      <c r="J997" s="210">
        <v>30</v>
      </c>
      <c r="K997" s="53">
        <f t="shared" si="33"/>
        <v>0.375</v>
      </c>
    </row>
    <row r="998" ht="15.75" spans="5:11">
      <c r="E998"/>
      <c r="F998" s="308" t="s">
        <v>173</v>
      </c>
      <c r="G998" s="308"/>
      <c r="H998" s="307">
        <v>5</v>
      </c>
      <c r="I998" s="307">
        <v>5</v>
      </c>
      <c r="J998" s="210">
        <v>610</v>
      </c>
      <c r="K998" s="53">
        <f t="shared" si="33"/>
        <v>3.05</v>
      </c>
    </row>
    <row r="999" ht="15.75" spans="5:11">
      <c r="E999"/>
      <c r="F999" s="305" t="s">
        <v>536</v>
      </c>
      <c r="G999" s="306"/>
      <c r="H999" s="307">
        <v>3.25</v>
      </c>
      <c r="I999" s="307">
        <v>2.5</v>
      </c>
      <c r="J999" s="210"/>
      <c r="K999" s="53">
        <f t="shared" si="33"/>
        <v>0</v>
      </c>
    </row>
    <row r="1000" ht="15.75" spans="5:11">
      <c r="E1000"/>
      <c r="F1000" s="308" t="s">
        <v>401</v>
      </c>
      <c r="G1000" s="308"/>
      <c r="H1000" s="307">
        <v>162.5</v>
      </c>
      <c r="I1000" s="307">
        <v>162.5</v>
      </c>
      <c r="K1000" s="53">
        <f t="shared" si="33"/>
        <v>0</v>
      </c>
    </row>
    <row r="1001" ht="14.45" customHeight="1" spans="5:9">
      <c r="E1001"/>
      <c r="I1001" s="210"/>
    </row>
    <row r="1003" ht="21" spans="6:11">
      <c r="F1003" s="221" t="s">
        <v>265</v>
      </c>
      <c r="K1003" s="69">
        <f>J1010+J1013</f>
        <v>14.23</v>
      </c>
    </row>
    <row r="1004" spans="6:6">
      <c r="F1004" s="50" t="s">
        <v>266</v>
      </c>
    </row>
    <row r="1005" spans="6:6">
      <c r="F1005" s="50" t="s">
        <v>537</v>
      </c>
    </row>
    <row r="1007" spans="6:6">
      <c r="F1007" s="71" t="s">
        <v>192</v>
      </c>
    </row>
    <row r="1008" ht="15.75" spans="6:6">
      <c r="F1008" s="42" t="s">
        <v>161</v>
      </c>
    </row>
    <row r="1009" ht="15.75" spans="6:8">
      <c r="F1009" s="43" t="s">
        <v>162</v>
      </c>
      <c r="G1009" s="44" t="s">
        <v>163</v>
      </c>
      <c r="H1009" s="45" t="s">
        <v>164</v>
      </c>
    </row>
    <row r="1010" ht="15.75" spans="6:10">
      <c r="F1010" s="46" t="s">
        <v>268</v>
      </c>
      <c r="G1010" s="47">
        <v>92</v>
      </c>
      <c r="H1010" s="48">
        <v>92</v>
      </c>
      <c r="I1010">
        <v>95</v>
      </c>
      <c r="J1010">
        <f>G1010*I1010/1000</f>
        <v>8.74</v>
      </c>
    </row>
    <row r="1011" ht="15.75" spans="6:8">
      <c r="F1011" s="46" t="s">
        <v>180</v>
      </c>
      <c r="G1011" s="47">
        <v>136</v>
      </c>
      <c r="H1011" s="48">
        <v>136</v>
      </c>
    </row>
    <row r="1012" ht="15.75" spans="6:8">
      <c r="F1012" s="72" t="s">
        <v>269</v>
      </c>
      <c r="G1012" s="49" t="s">
        <v>172</v>
      </c>
      <c r="H1012" s="73">
        <v>192</v>
      </c>
    </row>
    <row r="1013" ht="15.75" spans="6:10">
      <c r="F1013" s="46" t="s">
        <v>173</v>
      </c>
      <c r="G1013" s="47">
        <v>9</v>
      </c>
      <c r="H1013" s="48">
        <v>9</v>
      </c>
      <c r="I1013">
        <v>610</v>
      </c>
      <c r="J1013">
        <f>G1013*I1013/1000</f>
        <v>5.49</v>
      </c>
    </row>
    <row r="1015" ht="21" spans="5:11">
      <c r="E1015"/>
      <c r="F1015" s="221" t="s">
        <v>334</v>
      </c>
      <c r="K1015" s="175">
        <f>J1029+J1031+J1032+J1033+J1034</f>
        <v>34.23432</v>
      </c>
    </row>
    <row r="1016" hidden="1" spans="5:6">
      <c r="E1016"/>
      <c r="F1016" s="50" t="s">
        <v>335</v>
      </c>
    </row>
    <row r="1017" hidden="1" spans="5:11">
      <c r="E1017"/>
      <c r="F1017" s="50" t="s">
        <v>191</v>
      </c>
      <c r="K1017"/>
    </row>
    <row r="1018" hidden="1" spans="5:11">
      <c r="E1018"/>
      <c r="K1018"/>
    </row>
    <row r="1019" hidden="1" spans="5:11">
      <c r="E1019"/>
      <c r="F1019" s="71" t="s">
        <v>192</v>
      </c>
      <c r="K1019"/>
    </row>
    <row r="1020" hidden="1" spans="5:11">
      <c r="E1020"/>
      <c r="F1020" s="144"/>
      <c r="K1020"/>
    </row>
    <row r="1021" hidden="1" spans="5:11">
      <c r="E1021"/>
      <c r="F1021" s="145" t="s">
        <v>336</v>
      </c>
      <c r="K1021"/>
    </row>
    <row r="1022" ht="15.75" spans="5:11">
      <c r="E1022"/>
      <c r="F1022" s="42" t="s">
        <v>272</v>
      </c>
      <c r="K1022"/>
    </row>
    <row r="1023" ht="15.75" spans="5:11">
      <c r="E1023"/>
      <c r="F1023" s="43" t="s">
        <v>162</v>
      </c>
      <c r="G1023" s="44" t="s">
        <v>163</v>
      </c>
      <c r="H1023" s="45" t="s">
        <v>164</v>
      </c>
      <c r="K1023"/>
    </row>
    <row r="1024" ht="15.75" hidden="1" spans="5:11">
      <c r="E1024"/>
      <c r="F1024" s="46" t="s">
        <v>337</v>
      </c>
      <c r="G1024" s="47">
        <v>107</v>
      </c>
      <c r="H1024" s="48">
        <v>79</v>
      </c>
      <c r="K1024"/>
    </row>
    <row r="1025" ht="15.75" hidden="1" spans="5:11">
      <c r="E1025"/>
      <c r="F1025" s="46" t="s">
        <v>338</v>
      </c>
      <c r="G1025" s="47">
        <v>107</v>
      </c>
      <c r="H1025" s="48">
        <v>79</v>
      </c>
      <c r="K1025"/>
    </row>
    <row r="1026" ht="15.75" hidden="1" spans="5:11">
      <c r="E1026"/>
      <c r="F1026" s="46" t="s">
        <v>339</v>
      </c>
      <c r="G1026" s="47">
        <v>107</v>
      </c>
      <c r="H1026" s="48">
        <v>79</v>
      </c>
      <c r="K1026"/>
    </row>
    <row r="1027" ht="15.75" hidden="1" spans="5:11">
      <c r="E1027"/>
      <c r="F1027" s="46" t="s">
        <v>340</v>
      </c>
      <c r="G1027" s="47">
        <v>107</v>
      </c>
      <c r="H1027" s="48">
        <v>79</v>
      </c>
      <c r="K1027"/>
    </row>
    <row r="1028" ht="15.75" hidden="1" spans="5:11">
      <c r="E1028"/>
      <c r="F1028" s="46" t="s">
        <v>341</v>
      </c>
      <c r="G1028" s="47">
        <v>107</v>
      </c>
      <c r="H1028" s="48">
        <v>79</v>
      </c>
      <c r="K1028"/>
    </row>
    <row r="1029" ht="15.75" spans="5:11">
      <c r="E1029"/>
      <c r="F1029" s="46" t="s">
        <v>342</v>
      </c>
      <c r="G1029" s="47">
        <v>87</v>
      </c>
      <c r="H1029" s="48">
        <v>74</v>
      </c>
      <c r="I1029">
        <v>360.36</v>
      </c>
      <c r="J1029">
        <f>G1029*I1029/1000</f>
        <v>31.35132</v>
      </c>
      <c r="K1029"/>
    </row>
    <row r="1030" ht="15.75" spans="5:11">
      <c r="E1030"/>
      <c r="F1030" s="46" t="s">
        <v>343</v>
      </c>
      <c r="G1030" s="47">
        <v>87</v>
      </c>
      <c r="H1030" s="48">
        <v>74</v>
      </c>
      <c r="K1030"/>
    </row>
    <row r="1031" ht="15.75" spans="5:11">
      <c r="E1031"/>
      <c r="F1031" s="46" t="s">
        <v>249</v>
      </c>
      <c r="G1031" s="47">
        <v>5</v>
      </c>
      <c r="H1031" s="48">
        <v>5</v>
      </c>
      <c r="I1031">
        <v>137</v>
      </c>
      <c r="J1031">
        <f>G1031*I1031/1000</f>
        <v>0.685</v>
      </c>
      <c r="K1031"/>
    </row>
    <row r="1032" ht="15.75" spans="5:11">
      <c r="E1032"/>
      <c r="F1032" s="46" t="s">
        <v>259</v>
      </c>
      <c r="G1032" s="47">
        <v>12</v>
      </c>
      <c r="H1032" s="48">
        <v>10</v>
      </c>
      <c r="I1032">
        <v>21</v>
      </c>
      <c r="J1032">
        <f>G1032*I1032/1000</f>
        <v>0.252</v>
      </c>
      <c r="K1032"/>
    </row>
    <row r="1033" ht="15.75" spans="5:10">
      <c r="E1033"/>
      <c r="F1033" s="46" t="s">
        <v>291</v>
      </c>
      <c r="G1033" s="47">
        <v>8</v>
      </c>
      <c r="H1033" s="48">
        <v>8</v>
      </c>
      <c r="I1033">
        <v>234</v>
      </c>
      <c r="J1033">
        <f>G1033*I1033/1000</f>
        <v>1.872</v>
      </c>
    </row>
    <row r="1034" ht="15.75" spans="5:10">
      <c r="E1034"/>
      <c r="F1034" s="46" t="s">
        <v>196</v>
      </c>
      <c r="G1034" s="47">
        <v>2</v>
      </c>
      <c r="H1034" s="48">
        <v>2</v>
      </c>
      <c r="I1034">
        <v>37</v>
      </c>
      <c r="J1034">
        <f>G1034*I1034/1000</f>
        <v>0.074</v>
      </c>
    </row>
    <row r="1035" ht="15.75" spans="5:8">
      <c r="E1035"/>
      <c r="F1035" s="72" t="s">
        <v>344</v>
      </c>
      <c r="G1035" s="49" t="s">
        <v>172</v>
      </c>
      <c r="H1035" s="73">
        <v>50</v>
      </c>
    </row>
    <row r="1036" ht="15.75" spans="5:8">
      <c r="E1036"/>
      <c r="F1036" s="72" t="s">
        <v>345</v>
      </c>
      <c r="G1036" s="49" t="s">
        <v>172</v>
      </c>
      <c r="H1036" s="73">
        <v>50</v>
      </c>
    </row>
    <row r="1038" ht="21.75" spans="6:11">
      <c r="F1038" s="287" t="s">
        <v>514</v>
      </c>
      <c r="K1038" s="175">
        <f>J1042+J1043+J1044</f>
        <v>3.845</v>
      </c>
    </row>
    <row r="1039" ht="25.15" customHeight="1" spans="6:11">
      <c r="F1039" s="147" t="s">
        <v>286</v>
      </c>
      <c r="G1039" s="148" t="s">
        <v>284</v>
      </c>
      <c r="H1039" s="149"/>
      <c r="K1039" s="253"/>
    </row>
    <row r="1040" ht="15.75" spans="6:11">
      <c r="F1040" s="150"/>
      <c r="G1040" s="151" t="s">
        <v>515</v>
      </c>
      <c r="H1040" s="152"/>
      <c r="K1040" s="253"/>
    </row>
    <row r="1041" ht="15.75" spans="6:11">
      <c r="F1041" s="153"/>
      <c r="G1041" s="152" t="s">
        <v>516</v>
      </c>
      <c r="H1041" s="152" t="s">
        <v>517</v>
      </c>
      <c r="K1041" s="253"/>
    </row>
    <row r="1042" ht="15.75" spans="6:11">
      <c r="F1042" s="154" t="s">
        <v>301</v>
      </c>
      <c r="G1042" s="152">
        <v>25</v>
      </c>
      <c r="H1042" s="152">
        <v>30.5</v>
      </c>
      <c r="I1042">
        <v>110</v>
      </c>
      <c r="J1042" s="53">
        <f>G1042*I1042/1000</f>
        <v>2.75</v>
      </c>
      <c r="K1042" s="253"/>
    </row>
    <row r="1043" ht="15.75" spans="6:11">
      <c r="F1043" s="154" t="s">
        <v>180</v>
      </c>
      <c r="G1043" s="152">
        <v>190</v>
      </c>
      <c r="H1043" s="152">
        <v>190</v>
      </c>
      <c r="I1043">
        <v>0</v>
      </c>
      <c r="J1043" s="53">
        <f>G1043*I1043/1000</f>
        <v>0</v>
      </c>
      <c r="K1043" s="253"/>
    </row>
    <row r="1044" ht="15.75" spans="6:11">
      <c r="F1044" s="154" t="s">
        <v>183</v>
      </c>
      <c r="G1044" s="152">
        <v>15</v>
      </c>
      <c r="H1044" s="152">
        <v>15</v>
      </c>
      <c r="I1044">
        <v>73</v>
      </c>
      <c r="J1044" s="53">
        <f>G1044*I1044/1000</f>
        <v>1.095</v>
      </c>
      <c r="K1044" s="253"/>
    </row>
    <row r="1045" ht="15.75" spans="6:11">
      <c r="F1045" s="155" t="s">
        <v>518</v>
      </c>
      <c r="G1045" s="152" t="s">
        <v>172</v>
      </c>
      <c r="H1045" s="152" t="s">
        <v>172</v>
      </c>
      <c r="K1045" s="253"/>
    </row>
    <row r="1046" spans="7:11">
      <c r="G1046" s="52"/>
      <c r="H1046" s="52"/>
      <c r="K1046" s="263"/>
    </row>
    <row r="1048" ht="21" spans="6:11">
      <c r="F1048" s="224" t="s">
        <v>519</v>
      </c>
      <c r="K1048" s="236"/>
    </row>
    <row r="1049" ht="15.75" spans="5:11">
      <c r="E1049"/>
      <c r="F1049" s="4" t="s">
        <v>32</v>
      </c>
      <c r="G1049" s="244">
        <v>60</v>
      </c>
      <c r="I1049">
        <v>32.63</v>
      </c>
      <c r="K1049" s="237">
        <f>G1049*I1049/1000</f>
        <v>1.9578</v>
      </c>
    </row>
    <row r="1050" ht="16.5" spans="5:11">
      <c r="E1050"/>
      <c r="G1050" s="244"/>
      <c r="K1050" s="294"/>
    </row>
    <row r="1051" ht="21.75" spans="5:11">
      <c r="E1051" s="220" t="s">
        <v>467</v>
      </c>
      <c r="F1051" s="224" t="s">
        <v>466</v>
      </c>
      <c r="G1051" s="244"/>
      <c r="K1051" s="294"/>
    </row>
    <row r="1052" spans="6:11">
      <c r="F1052" s="4" t="s">
        <v>417</v>
      </c>
      <c r="G1052">
        <v>207</v>
      </c>
      <c r="H1052">
        <v>200</v>
      </c>
      <c r="I1052">
        <v>59.4</v>
      </c>
      <c r="K1052" s="266">
        <f>G1052*I1052/1000</f>
        <v>12.2958</v>
      </c>
    </row>
    <row r="1053" spans="5:11">
      <c r="E1053"/>
      <c r="K1053" s="267"/>
    </row>
    <row r="1054" spans="5:11">
      <c r="E1054"/>
      <c r="F1054" s="4" t="s">
        <v>442</v>
      </c>
      <c r="G1054">
        <v>100</v>
      </c>
      <c r="I1054">
        <v>12.76</v>
      </c>
      <c r="K1054" s="268">
        <v>12.76</v>
      </c>
    </row>
    <row r="1055" ht="11.45" customHeight="1" spans="11:11">
      <c r="K1055" s="236"/>
    </row>
    <row r="1056" ht="15.75" spans="6:11">
      <c r="F1056" s="309"/>
      <c r="G1056" s="179"/>
      <c r="H1056" s="179"/>
      <c r="I1056" s="64"/>
      <c r="J1056" s="68"/>
      <c r="K1056" s="177"/>
    </row>
    <row r="1057" s="3" customFormat="1" ht="21.75" spans="5:11">
      <c r="E1057" s="159"/>
      <c r="F1057" s="301" t="s">
        <v>241</v>
      </c>
      <c r="G1057" s="302"/>
      <c r="H1057" s="302"/>
      <c r="I1057" s="302"/>
      <c r="J1057" s="302"/>
      <c r="K1057" s="298">
        <f>K1066+K1077+K1094+K1100+K1103+K1112+K1126+K1134+K1159+K1163+K1166+K1177</f>
        <v>131.959105</v>
      </c>
    </row>
    <row r="1059" ht="21" spans="6:11">
      <c r="F1059" s="310" t="s">
        <v>528</v>
      </c>
      <c r="G1059" s="161"/>
      <c r="H1059" s="161"/>
      <c r="I1059" s="62"/>
      <c r="J1059" s="32"/>
      <c r="K1059" s="182"/>
    </row>
    <row r="1060" spans="6:11">
      <c r="F1060" s="162" t="s">
        <v>220</v>
      </c>
      <c r="G1060" s="161"/>
      <c r="H1060" s="161"/>
      <c r="I1060" s="62"/>
      <c r="J1060" s="22"/>
      <c r="K1060" s="177"/>
    </row>
    <row r="1061" hidden="1" spans="6:11">
      <c r="F1061" s="162" t="s">
        <v>191</v>
      </c>
      <c r="G1061" s="161"/>
      <c r="H1061" s="161"/>
      <c r="I1061" s="62"/>
      <c r="J1061" s="22"/>
      <c r="K1061" s="177"/>
    </row>
    <row r="1062" hidden="1" spans="6:11">
      <c r="F1062" s="37"/>
      <c r="G1062" s="161"/>
      <c r="H1062" s="161"/>
      <c r="I1062" s="62"/>
      <c r="J1062" s="22"/>
      <c r="K1062" s="177"/>
    </row>
    <row r="1063" hidden="1" spans="6:11">
      <c r="F1063" s="163" t="s">
        <v>192</v>
      </c>
      <c r="G1063" s="161"/>
      <c r="H1063" s="161"/>
      <c r="I1063" s="62"/>
      <c r="J1063" s="22"/>
      <c r="K1063" s="177"/>
    </row>
    <row r="1064" hidden="1" spans="5:11">
      <c r="E1064"/>
      <c r="F1064" s="181"/>
      <c r="G1064" s="161"/>
      <c r="H1064" s="161"/>
      <c r="I1064" s="62"/>
      <c r="J1064" s="22"/>
      <c r="K1064" s="177"/>
    </row>
    <row r="1065" hidden="1" spans="5:11">
      <c r="E1065"/>
      <c r="F1065" s="183" t="s">
        <v>224</v>
      </c>
      <c r="G1065" s="161"/>
      <c r="H1065" s="161"/>
      <c r="I1065" s="62"/>
      <c r="J1065" s="22"/>
      <c r="K1065" s="177"/>
    </row>
    <row r="1066" ht="16.5" spans="5:11">
      <c r="E1066"/>
      <c r="F1066" s="164" t="s">
        <v>251</v>
      </c>
      <c r="G1066" s="161"/>
      <c r="H1066" s="161"/>
      <c r="I1066" s="62"/>
      <c r="J1066" s="22"/>
      <c r="K1066" s="176">
        <f>J1068+J1069+J1071+J1072+J1074</f>
        <v>12.84443</v>
      </c>
    </row>
    <row r="1067" ht="15.75" spans="5:11">
      <c r="E1067"/>
      <c r="F1067" s="165" t="s">
        <v>162</v>
      </c>
      <c r="G1067" s="166" t="s">
        <v>163</v>
      </c>
      <c r="H1067" s="167" t="s">
        <v>164</v>
      </c>
      <c r="I1067" s="62"/>
      <c r="J1067" s="22"/>
      <c r="K1067" s="178"/>
    </row>
    <row r="1068" ht="15.75" spans="5:11">
      <c r="E1068"/>
      <c r="F1068" s="168" t="s">
        <v>225</v>
      </c>
      <c r="G1068" s="169">
        <v>43.24</v>
      </c>
      <c r="H1068" s="170">
        <v>43.24</v>
      </c>
      <c r="I1068" s="62">
        <v>84</v>
      </c>
      <c r="J1068" s="67">
        <f>G1068*I1068/1000</f>
        <v>3.63216</v>
      </c>
      <c r="K1068" s="178"/>
    </row>
    <row r="1069" ht="15.75" spans="5:11">
      <c r="E1069"/>
      <c r="F1069" s="168" t="s">
        <v>169</v>
      </c>
      <c r="G1069" s="169">
        <v>96.22</v>
      </c>
      <c r="H1069" s="170">
        <v>96.22</v>
      </c>
      <c r="I1069" s="62">
        <v>57.5</v>
      </c>
      <c r="J1069" s="67">
        <f>G1069*I1069/1000</f>
        <v>5.53265</v>
      </c>
      <c r="K1069" s="178"/>
    </row>
    <row r="1070" ht="15.75" spans="5:11">
      <c r="E1070"/>
      <c r="F1070" s="168" t="s">
        <v>180</v>
      </c>
      <c r="G1070" s="169">
        <v>63.78</v>
      </c>
      <c r="H1070" s="170">
        <v>63.78</v>
      </c>
      <c r="I1070" s="62">
        <v>0</v>
      </c>
      <c r="J1070" s="67">
        <f>G1070*I1070/1000</f>
        <v>0</v>
      </c>
      <c r="K1070" s="178"/>
    </row>
    <row r="1071" ht="15.75" spans="5:11">
      <c r="E1071"/>
      <c r="F1071" s="168" t="s">
        <v>183</v>
      </c>
      <c r="G1071" s="169">
        <v>5.18</v>
      </c>
      <c r="H1071" s="170">
        <v>5.18</v>
      </c>
      <c r="I1071" s="104">
        <v>73</v>
      </c>
      <c r="J1071" s="67">
        <f>G1071*I1071/1000</f>
        <v>0.37814</v>
      </c>
      <c r="K1071" s="178"/>
    </row>
    <row r="1072" ht="15.75" spans="5:11">
      <c r="E1072"/>
      <c r="F1072" s="168" t="s">
        <v>212</v>
      </c>
      <c r="G1072" s="169">
        <v>0.44</v>
      </c>
      <c r="H1072" s="170">
        <v>0.44</v>
      </c>
      <c r="I1072" s="62">
        <v>17</v>
      </c>
      <c r="J1072" s="67">
        <f>G1072*I1072/1000</f>
        <v>0.00748</v>
      </c>
      <c r="K1072" s="178"/>
    </row>
    <row r="1073" ht="15.75" spans="5:11">
      <c r="E1073"/>
      <c r="F1073" s="171" t="s">
        <v>226</v>
      </c>
      <c r="G1073" s="172" t="s">
        <v>172</v>
      </c>
      <c r="H1073" s="173">
        <v>194.6</v>
      </c>
      <c r="I1073" s="62"/>
      <c r="J1073" s="197"/>
      <c r="K1073" s="178"/>
    </row>
    <row r="1074" ht="15.75" spans="5:11">
      <c r="E1074"/>
      <c r="F1074" s="168" t="s">
        <v>173</v>
      </c>
      <c r="G1074" s="169">
        <v>5.4</v>
      </c>
      <c r="H1074" s="170">
        <v>5.4</v>
      </c>
      <c r="I1074" s="104">
        <v>610</v>
      </c>
      <c r="J1074" s="67">
        <f>G1074*I1074/1000</f>
        <v>3.294</v>
      </c>
      <c r="K1074" s="178"/>
    </row>
    <row r="1075" spans="5:11">
      <c r="E1075"/>
      <c r="F1075" s="91"/>
      <c r="G1075" s="22"/>
      <c r="H1075" s="22"/>
      <c r="I1075" s="62"/>
      <c r="J1075" s="22"/>
      <c r="K1075" s="178"/>
    </row>
    <row r="1076" spans="5:11">
      <c r="E1076"/>
      <c r="F1076" s="20"/>
      <c r="K1076" s="198"/>
    </row>
    <row r="1077" ht="21" spans="6:11">
      <c r="F1077" s="222" t="s">
        <v>453</v>
      </c>
      <c r="G1077" s="22"/>
      <c r="H1077" s="22"/>
      <c r="I1077" s="64"/>
      <c r="J1077" s="65"/>
      <c r="K1077" s="233">
        <f>J1084</f>
        <v>6.209</v>
      </c>
    </row>
    <row r="1078" ht="15.75" spans="5:11">
      <c r="E1078"/>
      <c r="F1078" s="23" t="s">
        <v>176</v>
      </c>
      <c r="G1078" s="23"/>
      <c r="H1078" s="23"/>
      <c r="I1078" s="23"/>
      <c r="J1078" s="23"/>
      <c r="K1078" s="235"/>
    </row>
    <row r="1079" ht="16.5" spans="5:11">
      <c r="E1079"/>
      <c r="F1079" s="24" t="s">
        <v>161</v>
      </c>
      <c r="G1079" s="22"/>
      <c r="H1079" s="22"/>
      <c r="I1079" s="64"/>
      <c r="J1079" s="65"/>
      <c r="K1079" s="234"/>
    </row>
    <row r="1080" ht="16.5" spans="5:11">
      <c r="E1080"/>
      <c r="F1080" s="25" t="s">
        <v>162</v>
      </c>
      <c r="G1080" s="26" t="s">
        <v>163</v>
      </c>
      <c r="H1080" s="27" t="s">
        <v>164</v>
      </c>
      <c r="I1080" s="64"/>
      <c r="J1080" s="65"/>
      <c r="K1080" s="234"/>
    </row>
    <row r="1081" ht="16.5" spans="5:11">
      <c r="E1081"/>
      <c r="F1081" s="28" t="s">
        <v>178</v>
      </c>
      <c r="G1081" s="29">
        <v>1</v>
      </c>
      <c r="H1081" s="30">
        <v>1</v>
      </c>
      <c r="I1081" s="64" t="s">
        <v>454</v>
      </c>
      <c r="J1081" s="66">
        <f>G1081*I1081/1000</f>
        <v>0.65</v>
      </c>
      <c r="K1081" s="234"/>
    </row>
    <row r="1082" ht="16.5" spans="5:11">
      <c r="E1082"/>
      <c r="F1082" s="28" t="s">
        <v>180</v>
      </c>
      <c r="G1082" s="29">
        <v>54</v>
      </c>
      <c r="H1082" s="30">
        <v>54</v>
      </c>
      <c r="I1082" s="64"/>
      <c r="J1082" s="65"/>
      <c r="K1082" s="234"/>
    </row>
    <row r="1083" ht="15.75" spans="5:11">
      <c r="E1083"/>
      <c r="F1083" s="31"/>
      <c r="G1083" s="32"/>
      <c r="H1083" s="32"/>
      <c r="I1083" s="64"/>
      <c r="J1083" s="65"/>
      <c r="K1083" s="234"/>
    </row>
    <row r="1084" ht="21" spans="5:11">
      <c r="E1084"/>
      <c r="F1084" s="222" t="s">
        <v>455</v>
      </c>
      <c r="G1084" s="22"/>
      <c r="H1084" s="22"/>
      <c r="I1084" s="64"/>
      <c r="J1084" s="67">
        <f>J1088+J1089+J1090</f>
        <v>6.209</v>
      </c>
      <c r="K1084" s="234"/>
    </row>
    <row r="1085" ht="15.75" spans="5:11">
      <c r="E1085"/>
      <c r="F1085" s="23" t="s">
        <v>176</v>
      </c>
      <c r="G1085" s="23"/>
      <c r="H1085" s="23"/>
      <c r="I1085" s="23"/>
      <c r="J1085" s="23"/>
      <c r="K1085" s="234"/>
    </row>
    <row r="1086" ht="16.5" spans="5:11">
      <c r="E1086"/>
      <c r="F1086" s="24" t="s">
        <v>161</v>
      </c>
      <c r="G1086" s="22"/>
      <c r="H1086" s="22"/>
      <c r="I1086" s="64"/>
      <c r="J1086" s="65"/>
      <c r="K1086" s="234"/>
    </row>
    <row r="1087" ht="16.5" spans="5:11">
      <c r="E1087"/>
      <c r="F1087" s="25" t="s">
        <v>162</v>
      </c>
      <c r="G1087" s="26" t="s">
        <v>163</v>
      </c>
      <c r="H1087" s="27" t="s">
        <v>164</v>
      </c>
      <c r="I1087" s="64"/>
      <c r="J1087" s="65"/>
      <c r="K1087" s="234"/>
    </row>
    <row r="1088" ht="16.5" spans="5:11">
      <c r="E1088"/>
      <c r="F1088" s="28" t="s">
        <v>456</v>
      </c>
      <c r="G1088" s="34" t="s">
        <v>172</v>
      </c>
      <c r="H1088" s="30">
        <v>50</v>
      </c>
      <c r="I1088" s="64"/>
      <c r="J1088" s="68">
        <f>J1081</f>
        <v>0.65</v>
      </c>
      <c r="K1088" s="234"/>
    </row>
    <row r="1089" ht="16.5" spans="5:11">
      <c r="E1089"/>
      <c r="F1089" s="28" t="s">
        <v>183</v>
      </c>
      <c r="G1089" s="29">
        <v>15</v>
      </c>
      <c r="H1089" s="30">
        <v>15</v>
      </c>
      <c r="I1089" s="64" t="s">
        <v>457</v>
      </c>
      <c r="J1089" s="68">
        <f>G1089*I1089/1000</f>
        <v>1.095</v>
      </c>
      <c r="K1089" s="234"/>
    </row>
    <row r="1090" ht="16.5" spans="5:11">
      <c r="E1090"/>
      <c r="F1090" s="28" t="s">
        <v>185</v>
      </c>
      <c r="G1090" s="29">
        <v>8</v>
      </c>
      <c r="H1090" s="30">
        <v>7</v>
      </c>
      <c r="I1090" s="64" t="s">
        <v>458</v>
      </c>
      <c r="J1090" s="68">
        <f>G1090*I1090/1000</f>
        <v>4.464</v>
      </c>
      <c r="K1090" s="234"/>
    </row>
    <row r="1091" ht="16.5" spans="5:11">
      <c r="E1091"/>
      <c r="F1091" s="28" t="s">
        <v>180</v>
      </c>
      <c r="G1091" s="29">
        <v>150</v>
      </c>
      <c r="H1091" s="30">
        <v>150</v>
      </c>
      <c r="I1091" s="64"/>
      <c r="J1091" s="65"/>
      <c r="K1091" s="234"/>
    </row>
    <row r="1092" spans="5:11">
      <c r="E1092"/>
      <c r="F1092" s="20"/>
      <c r="K1092" s="198"/>
    </row>
    <row r="1093" spans="5:11">
      <c r="E1093"/>
      <c r="F1093" s="20"/>
      <c r="K1093" s="198"/>
    </row>
    <row r="1094" ht="21" spans="5:11">
      <c r="E1094"/>
      <c r="F1094" s="289" t="s">
        <v>520</v>
      </c>
      <c r="G1094" s="97"/>
      <c r="H1094" s="97"/>
      <c r="I1094" s="106"/>
      <c r="J1094" s="65"/>
      <c r="K1094" s="176">
        <f>J1095+J1096+J1097</f>
        <v>9.858125</v>
      </c>
    </row>
    <row r="1095" spans="5:11">
      <c r="E1095"/>
      <c r="F1095" s="96" t="s">
        <v>521</v>
      </c>
      <c r="G1095" s="36">
        <v>37.5</v>
      </c>
      <c r="H1095" s="97">
        <v>37.5</v>
      </c>
      <c r="I1095" s="106"/>
      <c r="J1095" s="67">
        <f>G1095*I1095/1000</f>
        <v>0</v>
      </c>
      <c r="K1095" s="178"/>
    </row>
    <row r="1096" spans="5:11">
      <c r="E1096"/>
      <c r="F1096" s="96" t="s">
        <v>522</v>
      </c>
      <c r="G1096" s="36">
        <v>37.5</v>
      </c>
      <c r="H1096" s="97">
        <v>37.5</v>
      </c>
      <c r="I1096" s="106" t="s">
        <v>477</v>
      </c>
      <c r="J1096" s="67">
        <f>G1096*I1096/1000</f>
        <v>2.233125</v>
      </c>
      <c r="K1096" s="178"/>
    </row>
    <row r="1097" spans="5:11">
      <c r="E1097"/>
      <c r="F1097" s="96" t="s">
        <v>214</v>
      </c>
      <c r="G1097" s="65">
        <v>12.5</v>
      </c>
      <c r="H1097" s="97">
        <v>12.5</v>
      </c>
      <c r="I1097" s="106" t="s">
        <v>523</v>
      </c>
      <c r="J1097" s="67">
        <f>G1097*I1097/1000</f>
        <v>7.625</v>
      </c>
      <c r="K1097" s="178"/>
    </row>
    <row r="1098" spans="5:11">
      <c r="E1098"/>
      <c r="F1098" s="96"/>
      <c r="G1098" s="65"/>
      <c r="H1098" s="97"/>
      <c r="I1098" s="106"/>
      <c r="J1098" s="67"/>
      <c r="K1098" s="178"/>
    </row>
    <row r="1099" ht="21" hidden="1" spans="6:11">
      <c r="F1099" s="224" t="s">
        <v>478</v>
      </c>
      <c r="J1099" s="68"/>
      <c r="K1099" s="253"/>
    </row>
    <row r="1100" hidden="1" spans="6:11">
      <c r="F1100" s="20" t="s">
        <v>479</v>
      </c>
      <c r="H1100">
        <v>100</v>
      </c>
      <c r="I1100">
        <v>320</v>
      </c>
      <c r="J1100" s="68">
        <f t="shared" ref="J1100" si="34">G1100*I1100/1000</f>
        <v>0</v>
      </c>
      <c r="K1100" s="175">
        <f>G1100*I1100/1000</f>
        <v>0</v>
      </c>
    </row>
    <row r="1101" spans="6:11">
      <c r="F1101" s="20"/>
      <c r="J1101" s="311"/>
      <c r="K1101" s="263"/>
    </row>
    <row r="1102" ht="15.75" spans="6:11">
      <c r="F1102" s="20"/>
      <c r="J1102" s="311"/>
      <c r="K1102" s="263"/>
    </row>
    <row r="1103" ht="21.75" spans="5:11">
      <c r="E1103" s="220" t="s">
        <v>462</v>
      </c>
      <c r="F1103" s="225" t="s">
        <v>463</v>
      </c>
      <c r="K1103" s="175">
        <f>J1105+J1106+J1108+J1109</f>
        <v>11.8188</v>
      </c>
    </row>
    <row r="1104" ht="15.75" spans="5:8">
      <c r="E1104"/>
      <c r="F1104" s="77" t="s">
        <v>162</v>
      </c>
      <c r="G1104" s="12" t="s">
        <v>163</v>
      </c>
      <c r="H1104" s="13" t="s">
        <v>164</v>
      </c>
    </row>
    <row r="1105" ht="15.75" customHeight="1" spans="5:10">
      <c r="E1105"/>
      <c r="F1105" s="46" t="s">
        <v>245</v>
      </c>
      <c r="G1105" s="15">
        <v>68.4</v>
      </c>
      <c r="H1105" s="16">
        <v>57.6</v>
      </c>
      <c r="I1105">
        <v>90</v>
      </c>
      <c r="J1105">
        <f>G1105*I1105/1000</f>
        <v>6.156</v>
      </c>
    </row>
    <row r="1106" ht="15.75" spans="5:10">
      <c r="E1106"/>
      <c r="F1106" s="46" t="s">
        <v>246</v>
      </c>
      <c r="G1106" s="15">
        <v>52.8</v>
      </c>
      <c r="H1106" s="16">
        <v>42</v>
      </c>
      <c r="I1106">
        <v>85</v>
      </c>
      <c r="J1106">
        <f t="shared" ref="J1106" si="35">G1106*I1106/1000</f>
        <v>4.488</v>
      </c>
    </row>
    <row r="1107" ht="15.75" spans="5:8">
      <c r="E1107"/>
      <c r="F1107" s="46" t="s">
        <v>247</v>
      </c>
      <c r="G1107" s="15">
        <v>18</v>
      </c>
      <c r="H1107" s="16">
        <v>14.4</v>
      </c>
    </row>
    <row r="1108" ht="15.75" spans="5:10">
      <c r="E1108"/>
      <c r="F1108" s="46" t="s">
        <v>248</v>
      </c>
      <c r="G1108" s="15">
        <v>16.8</v>
      </c>
      <c r="H1108" s="16">
        <v>14.4</v>
      </c>
      <c r="I1108">
        <v>21</v>
      </c>
      <c r="J1108">
        <f t="shared" ref="J1108:J1109" si="36">G1108*I1108/1000</f>
        <v>0.3528</v>
      </c>
    </row>
    <row r="1109" ht="15.75" spans="5:10">
      <c r="E1109"/>
      <c r="F1109" s="46" t="s">
        <v>249</v>
      </c>
      <c r="G1109" s="15">
        <v>6</v>
      </c>
      <c r="H1109" s="16">
        <v>6</v>
      </c>
      <c r="I1109">
        <v>137</v>
      </c>
      <c r="J1109">
        <f t="shared" si="36"/>
        <v>0.822</v>
      </c>
    </row>
    <row r="1110" spans="5:11">
      <c r="E1110"/>
      <c r="K1110" s="198"/>
    </row>
    <row r="1112" ht="21.75" spans="5:11">
      <c r="E1112"/>
      <c r="F1112" s="225" t="s">
        <v>356</v>
      </c>
      <c r="K1112" s="296">
        <f>J1114+J1115+J1117+J1118+J1119+J1120+J1121+J1122</f>
        <v>6.69425</v>
      </c>
    </row>
    <row r="1113" ht="15.75" spans="5:11">
      <c r="E1113"/>
      <c r="F1113" s="43" t="s">
        <v>162</v>
      </c>
      <c r="G1113" s="44" t="s">
        <v>163</v>
      </c>
      <c r="H1113" s="45" t="s">
        <v>164</v>
      </c>
      <c r="K1113" s="198"/>
    </row>
    <row r="1114" ht="15.75" spans="5:11">
      <c r="E1114"/>
      <c r="F1114" s="46" t="s">
        <v>357</v>
      </c>
      <c r="G1114" s="47">
        <v>50</v>
      </c>
      <c r="H1114" s="48">
        <v>40</v>
      </c>
      <c r="I1114">
        <v>30</v>
      </c>
      <c r="J1114" s="53">
        <f>G1114*I1114/1000</f>
        <v>1.5</v>
      </c>
      <c r="K1114" s="198"/>
    </row>
    <row r="1115" ht="15.75" spans="5:11">
      <c r="E1115"/>
      <c r="F1115" s="46" t="s">
        <v>290</v>
      </c>
      <c r="G1115" s="47">
        <v>25</v>
      </c>
      <c r="H1115" s="48">
        <v>20</v>
      </c>
      <c r="I1115">
        <v>45</v>
      </c>
      <c r="J1115" s="53">
        <f t="shared" ref="J1115:J1122" si="37">G1115*I1115/1000</f>
        <v>1.125</v>
      </c>
      <c r="K1115" s="198"/>
    </row>
    <row r="1116" ht="15.75" hidden="1" spans="5:11">
      <c r="E1116"/>
      <c r="F1116" s="46" t="s">
        <v>358</v>
      </c>
      <c r="G1116" s="47">
        <v>21.5</v>
      </c>
      <c r="H1116" s="48">
        <v>15</v>
      </c>
      <c r="J1116">
        <f t="shared" si="37"/>
        <v>0</v>
      </c>
      <c r="K1116" s="198"/>
    </row>
    <row r="1117" ht="15.75" spans="5:11">
      <c r="E1117"/>
      <c r="F1117" s="46" t="s">
        <v>252</v>
      </c>
      <c r="G1117" s="47">
        <v>26.75</v>
      </c>
      <c r="H1117" s="48">
        <v>20</v>
      </c>
      <c r="I1117">
        <v>27</v>
      </c>
      <c r="J1117" s="53">
        <f t="shared" si="37"/>
        <v>0.72225</v>
      </c>
      <c r="K1117" s="198"/>
    </row>
    <row r="1118" ht="15.75" spans="5:11">
      <c r="E1118"/>
      <c r="F1118" s="46" t="s">
        <v>258</v>
      </c>
      <c r="G1118" s="47">
        <v>15.75</v>
      </c>
      <c r="H1118" s="48">
        <v>12.5</v>
      </c>
      <c r="I1118">
        <v>30</v>
      </c>
      <c r="J1118" s="53">
        <f t="shared" si="37"/>
        <v>0.4725</v>
      </c>
      <c r="K1118" s="198"/>
    </row>
    <row r="1119" ht="15.75" spans="5:11">
      <c r="E1119"/>
      <c r="F1119" s="46" t="s">
        <v>259</v>
      </c>
      <c r="G1119" s="47">
        <v>12</v>
      </c>
      <c r="H1119" s="48">
        <v>10</v>
      </c>
      <c r="I1119">
        <v>21</v>
      </c>
      <c r="J1119" s="53">
        <f t="shared" si="37"/>
        <v>0.252</v>
      </c>
      <c r="K1119" s="198"/>
    </row>
    <row r="1120" ht="15.75" spans="5:11">
      <c r="E1120"/>
      <c r="F1120" s="46" t="s">
        <v>249</v>
      </c>
      <c r="G1120" s="47">
        <v>5</v>
      </c>
      <c r="H1120" s="48">
        <v>5</v>
      </c>
      <c r="I1120">
        <v>137</v>
      </c>
      <c r="J1120" s="53">
        <f t="shared" si="37"/>
        <v>0.685</v>
      </c>
      <c r="K1120" s="198"/>
    </row>
    <row r="1121" ht="15.75" spans="5:11">
      <c r="E1121"/>
      <c r="F1121" s="46" t="s">
        <v>183</v>
      </c>
      <c r="G1121" s="47">
        <v>2.5</v>
      </c>
      <c r="H1121" s="48">
        <v>2.5</v>
      </c>
      <c r="I1121">
        <v>73</v>
      </c>
      <c r="J1121" s="53">
        <f t="shared" si="37"/>
        <v>0.1825</v>
      </c>
      <c r="K1121" s="198"/>
    </row>
    <row r="1122" ht="15.75" spans="5:11">
      <c r="E1122"/>
      <c r="F1122" s="46" t="s">
        <v>291</v>
      </c>
      <c r="G1122" s="47">
        <v>7.5</v>
      </c>
      <c r="H1122" s="48">
        <v>7.5</v>
      </c>
      <c r="I1122">
        <v>234</v>
      </c>
      <c r="J1122" s="53">
        <f t="shared" si="37"/>
        <v>1.755</v>
      </c>
      <c r="K1122" s="198"/>
    </row>
    <row r="1123" ht="15.75" spans="5:11">
      <c r="E1123"/>
      <c r="F1123" s="46" t="s">
        <v>180</v>
      </c>
      <c r="G1123" s="47">
        <v>200</v>
      </c>
      <c r="H1123" s="48">
        <v>200</v>
      </c>
      <c r="K1123" s="198"/>
    </row>
    <row r="1124" ht="15.75" spans="5:11">
      <c r="E1124"/>
      <c r="F1124" s="46" t="s">
        <v>292</v>
      </c>
      <c r="G1124" s="47">
        <v>200</v>
      </c>
      <c r="H1124" s="48">
        <v>200</v>
      </c>
      <c r="K1124" s="198"/>
    </row>
    <row r="1126" ht="21" spans="5:11">
      <c r="E1126"/>
      <c r="F1126" s="225" t="s">
        <v>512</v>
      </c>
      <c r="K1126" s="175">
        <f>J1129+J1131+J1132</f>
        <v>9.5598</v>
      </c>
    </row>
    <row r="1127" ht="15.75" spans="5:6">
      <c r="E1127"/>
      <c r="F1127" s="42" t="s">
        <v>161</v>
      </c>
    </row>
    <row r="1128" ht="15.75" spans="5:8">
      <c r="E1128"/>
      <c r="F1128" s="43" t="s">
        <v>162</v>
      </c>
      <c r="G1128" s="44" t="s">
        <v>163</v>
      </c>
      <c r="H1128" s="45" t="s">
        <v>164</v>
      </c>
    </row>
    <row r="1129" ht="15.75" spans="5:10">
      <c r="E1129"/>
      <c r="F1129" s="46" t="s">
        <v>333</v>
      </c>
      <c r="G1129" s="47">
        <v>68</v>
      </c>
      <c r="H1129" s="48">
        <v>68</v>
      </c>
      <c r="I1129">
        <v>59</v>
      </c>
      <c r="J1129">
        <f>G1129*I1129/1000</f>
        <v>4.012</v>
      </c>
    </row>
    <row r="1130" ht="15.75" spans="5:8">
      <c r="E1130"/>
      <c r="F1130" s="46" t="s">
        <v>180</v>
      </c>
      <c r="G1130" s="47">
        <v>408</v>
      </c>
      <c r="H1130" s="48">
        <v>408</v>
      </c>
    </row>
    <row r="1131" ht="15.75" spans="5:10">
      <c r="E1131"/>
      <c r="F1131" s="46" t="s">
        <v>264</v>
      </c>
      <c r="G1131" s="47">
        <v>3.4</v>
      </c>
      <c r="H1131" s="48">
        <v>3.4</v>
      </c>
      <c r="I1131">
        <v>17</v>
      </c>
      <c r="J1131">
        <f>G1131*I1131/1000</f>
        <v>0.0578</v>
      </c>
    </row>
    <row r="1132" ht="15.75" spans="5:10">
      <c r="E1132"/>
      <c r="F1132" s="46" t="s">
        <v>173</v>
      </c>
      <c r="G1132" s="47">
        <v>9</v>
      </c>
      <c r="H1132" s="48">
        <v>9</v>
      </c>
      <c r="I1132">
        <v>610</v>
      </c>
      <c r="J1132">
        <f>G1132*I1132/1000</f>
        <v>5.49</v>
      </c>
    </row>
    <row r="1134" ht="21" spans="5:11">
      <c r="E1134"/>
      <c r="F1134" s="221" t="s">
        <v>402</v>
      </c>
      <c r="K1134" s="69">
        <f>J1145+J1150+J1151+J1153+J1155</f>
        <v>34.9169</v>
      </c>
    </row>
    <row r="1135" hidden="1" spans="5:6">
      <c r="E1135"/>
      <c r="F1135" s="134" t="s">
        <v>154</v>
      </c>
    </row>
    <row r="1136" hidden="1" spans="5:11">
      <c r="E1136"/>
      <c r="K1136"/>
    </row>
    <row r="1137" hidden="1" spans="5:11">
      <c r="E1137"/>
      <c r="F1137" s="71" t="s">
        <v>155</v>
      </c>
      <c r="K1137"/>
    </row>
    <row r="1138" hidden="1" spans="5:11">
      <c r="E1138"/>
      <c r="F1138" s="75" t="s">
        <v>156</v>
      </c>
      <c r="K1138"/>
    </row>
    <row r="1139" hidden="1" spans="5:11">
      <c r="E1139"/>
      <c r="F1139" s="75" t="s">
        <v>157</v>
      </c>
      <c r="K1139"/>
    </row>
    <row r="1140" hidden="1" spans="5:11">
      <c r="E1140"/>
      <c r="F1140" s="134" t="s">
        <v>403</v>
      </c>
      <c r="K1140"/>
    </row>
    <row r="1141" ht="15.75" spans="5:11">
      <c r="E1141"/>
      <c r="F1141" s="135" t="s">
        <v>272</v>
      </c>
      <c r="K1141"/>
    </row>
    <row r="1142" ht="15.75" spans="5:11">
      <c r="E1142"/>
      <c r="F1142" s="77" t="s">
        <v>162</v>
      </c>
      <c r="G1142" s="12" t="s">
        <v>163</v>
      </c>
      <c r="H1142" s="13" t="s">
        <v>164</v>
      </c>
      <c r="K1142"/>
    </row>
    <row r="1143" ht="15.75" spans="5:11">
      <c r="E1143"/>
      <c r="F1143" s="46" t="s">
        <v>538</v>
      </c>
      <c r="G1143" s="15"/>
      <c r="H1143" s="16"/>
      <c r="K1143"/>
    </row>
    <row r="1144" ht="15.75" spans="5:11">
      <c r="E1144"/>
      <c r="F1144" s="46" t="s">
        <v>373</v>
      </c>
      <c r="G1144" s="15">
        <v>158.5</v>
      </c>
      <c r="H1144" s="16">
        <v>73.75</v>
      </c>
      <c r="K1144"/>
    </row>
    <row r="1145" ht="15.75" spans="5:11">
      <c r="E1145"/>
      <c r="F1145" s="46" t="s">
        <v>404</v>
      </c>
      <c r="G1145" s="15">
        <v>126.25</v>
      </c>
      <c r="H1145" s="16">
        <v>73.75</v>
      </c>
      <c r="I1145">
        <v>235.17</v>
      </c>
      <c r="J1145">
        <f>G1145*I1145/1000</f>
        <v>29.6902125</v>
      </c>
      <c r="K1145"/>
    </row>
    <row r="1146" ht="15.75" hidden="1" spans="5:11">
      <c r="E1146"/>
      <c r="F1146" s="46" t="s">
        <v>374</v>
      </c>
      <c r="G1146" s="15">
        <v>106</v>
      </c>
      <c r="H1146" s="214">
        <v>73.8</v>
      </c>
      <c r="K1146"/>
    </row>
    <row r="1147" ht="15.75" hidden="1" spans="5:11">
      <c r="E1147"/>
      <c r="F1147" s="46" t="s">
        <v>405</v>
      </c>
      <c r="G1147" s="15">
        <v>105</v>
      </c>
      <c r="H1147" s="214">
        <v>73.8</v>
      </c>
      <c r="K1147"/>
    </row>
    <row r="1148" ht="15.75" hidden="1" spans="5:11">
      <c r="E1148"/>
      <c r="F1148" s="46" t="s">
        <v>375</v>
      </c>
      <c r="G1148" s="15">
        <v>75</v>
      </c>
      <c r="H1148" s="214">
        <v>73.8</v>
      </c>
      <c r="K1148"/>
    </row>
    <row r="1149" ht="15.75" spans="5:11">
      <c r="E1149"/>
      <c r="F1149" s="78" t="s">
        <v>406</v>
      </c>
      <c r="G1149" s="18" t="s">
        <v>172</v>
      </c>
      <c r="H1149" s="79" t="s">
        <v>172</v>
      </c>
      <c r="K1149"/>
    </row>
    <row r="1150" ht="15.75" spans="5:11">
      <c r="E1150"/>
      <c r="F1150" s="46" t="s">
        <v>277</v>
      </c>
      <c r="G1150" s="15">
        <v>18.75</v>
      </c>
      <c r="H1150" s="16">
        <v>18.75</v>
      </c>
      <c r="I1150">
        <v>50.09</v>
      </c>
      <c r="J1150">
        <f t="shared" ref="J1150:J1156" si="38">G1150*I1150/1000</f>
        <v>0.9391875</v>
      </c>
      <c r="K1150"/>
    </row>
    <row r="1151" ht="15.75" spans="5:11">
      <c r="E1151"/>
      <c r="F1151" s="46" t="s">
        <v>278</v>
      </c>
      <c r="G1151" s="15">
        <v>26.25</v>
      </c>
      <c r="H1151" s="16">
        <v>26.25</v>
      </c>
      <c r="J1151">
        <f t="shared" si="38"/>
        <v>0</v>
      </c>
      <c r="K1151"/>
    </row>
    <row r="1152" ht="15.75" spans="5:8">
      <c r="E1152"/>
      <c r="F1152" s="46" t="s">
        <v>170</v>
      </c>
      <c r="G1152" s="15">
        <v>26.25</v>
      </c>
      <c r="H1152" s="16">
        <v>26.25</v>
      </c>
    </row>
    <row r="1153" ht="15.75" spans="5:10">
      <c r="E1153"/>
      <c r="F1153" s="46" t="s">
        <v>279</v>
      </c>
      <c r="G1153" s="15">
        <v>10</v>
      </c>
      <c r="H1153" s="16">
        <v>10</v>
      </c>
      <c r="I1153">
        <v>200</v>
      </c>
      <c r="J1153">
        <f t="shared" si="38"/>
        <v>2</v>
      </c>
    </row>
    <row r="1154" ht="15.75" spans="5:8">
      <c r="E1154"/>
      <c r="F1154" s="78" t="s">
        <v>280</v>
      </c>
      <c r="G1154" s="18" t="s">
        <v>172</v>
      </c>
      <c r="H1154" s="19">
        <v>125</v>
      </c>
    </row>
    <row r="1155" ht="15.75" spans="5:10">
      <c r="E1155"/>
      <c r="F1155" s="46" t="s">
        <v>173</v>
      </c>
      <c r="G1155" s="15">
        <v>3.75</v>
      </c>
      <c r="H1155" s="16">
        <v>3.75</v>
      </c>
      <c r="I1155">
        <v>610</v>
      </c>
      <c r="J1155">
        <f t="shared" si="38"/>
        <v>2.2875</v>
      </c>
    </row>
    <row r="1156" ht="15.75" spans="5:10">
      <c r="E1156"/>
      <c r="F1156" s="46" t="s">
        <v>264</v>
      </c>
      <c r="G1156" s="52">
        <v>1.06</v>
      </c>
      <c r="H1156" s="52">
        <v>1.06</v>
      </c>
      <c r="I1156">
        <v>17</v>
      </c>
      <c r="J1156">
        <f t="shared" si="38"/>
        <v>0.01802</v>
      </c>
    </row>
    <row r="1158" ht="21" spans="6:6">
      <c r="F1158" s="224" t="s">
        <v>527</v>
      </c>
    </row>
    <row r="1159" ht="22.15" customHeight="1" spans="6:11">
      <c r="F1159" s="4" t="s">
        <v>281</v>
      </c>
      <c r="G1159" s="52">
        <v>200</v>
      </c>
      <c r="H1159" s="52">
        <v>200</v>
      </c>
      <c r="I1159">
        <v>60</v>
      </c>
      <c r="K1159" s="175">
        <f t="shared" ref="K1159" si="39">G1159*I1159/1000</f>
        <v>12</v>
      </c>
    </row>
    <row r="1162" ht="21" spans="6:11">
      <c r="F1162" s="224" t="s">
        <v>519</v>
      </c>
      <c r="K1162" s="236"/>
    </row>
    <row r="1163" ht="15.75" spans="5:11">
      <c r="E1163"/>
      <c r="F1163" s="4" t="s">
        <v>32</v>
      </c>
      <c r="G1163" s="244">
        <v>60</v>
      </c>
      <c r="I1163">
        <v>32.63</v>
      </c>
      <c r="K1163" s="237">
        <f t="shared" ref="K1163" si="40">G1163*I1163/1000</f>
        <v>1.9578</v>
      </c>
    </row>
    <row r="1164" ht="15.75"/>
    <row r="1165" ht="21.75" spans="5:11">
      <c r="E1165" s="220" t="s">
        <v>467</v>
      </c>
      <c r="F1165" s="224" t="s">
        <v>490</v>
      </c>
      <c r="K1165" s="253"/>
    </row>
    <row r="1166" spans="11:11">
      <c r="K1166" s="175">
        <f>J1170+J1171+J1172</f>
        <v>9.31</v>
      </c>
    </row>
    <row r="1167" ht="24.75" customHeight="1" spans="6:11">
      <c r="F1167" s="271" t="s">
        <v>286</v>
      </c>
      <c r="G1167" s="272" t="s">
        <v>284</v>
      </c>
      <c r="H1167" s="273"/>
      <c r="K1167"/>
    </row>
    <row r="1168" spans="6:11">
      <c r="F1168" s="271"/>
      <c r="G1168" s="274">
        <v>1</v>
      </c>
      <c r="H1168" s="275"/>
      <c r="K1168"/>
    </row>
    <row r="1169" spans="6:11">
      <c r="F1169" s="271"/>
      <c r="G1169" s="276" t="s">
        <v>163</v>
      </c>
      <c r="H1169" s="276" t="s">
        <v>164</v>
      </c>
      <c r="K1169"/>
    </row>
    <row r="1170" spans="6:11">
      <c r="F1170" s="277" t="s">
        <v>491</v>
      </c>
      <c r="G1170" s="278">
        <v>5</v>
      </c>
      <c r="H1170" s="278">
        <v>5</v>
      </c>
      <c r="I1170">
        <v>420</v>
      </c>
      <c r="J1170">
        <f>G1170*I1170/1000</f>
        <v>2.1</v>
      </c>
      <c r="K1170"/>
    </row>
    <row r="1171" spans="6:11">
      <c r="F1171" s="277" t="s">
        <v>492</v>
      </c>
      <c r="G1171" s="278">
        <v>20</v>
      </c>
      <c r="H1171" s="278">
        <v>20</v>
      </c>
      <c r="I1171">
        <v>73</v>
      </c>
      <c r="J1171">
        <f>G1171*I1171/1000</f>
        <v>1.46</v>
      </c>
      <c r="K1171"/>
    </row>
    <row r="1172" spans="6:11">
      <c r="F1172" s="277" t="s">
        <v>493</v>
      </c>
      <c r="G1172" s="278">
        <v>100</v>
      </c>
      <c r="H1172" s="278">
        <v>100</v>
      </c>
      <c r="I1172">
        <v>57.5</v>
      </c>
      <c r="J1172" s="53">
        <f>G1172*I1172/1000</f>
        <v>5.75</v>
      </c>
      <c r="K1172"/>
    </row>
    <row r="1173" spans="6:11">
      <c r="F1173" s="277" t="s">
        <v>180</v>
      </c>
      <c r="G1173" s="278">
        <v>120</v>
      </c>
      <c r="H1173" s="278">
        <v>120</v>
      </c>
      <c r="K1173"/>
    </row>
    <row r="1174" spans="6:11">
      <c r="F1174" s="279" t="s">
        <v>494</v>
      </c>
      <c r="G1174" s="279" t="s">
        <v>172</v>
      </c>
      <c r="H1174" s="280">
        <v>200</v>
      </c>
      <c r="K1174"/>
    </row>
    <row r="1175" spans="11:11">
      <c r="K1175" s="253"/>
    </row>
    <row r="1176" spans="11:11">
      <c r="K1176" s="253"/>
    </row>
    <row r="1177" spans="6:11">
      <c r="F1177" s="281" t="s">
        <v>418</v>
      </c>
      <c r="G1177">
        <v>65</v>
      </c>
      <c r="I1177">
        <v>16.79</v>
      </c>
      <c r="K1177" s="70">
        <v>16.79</v>
      </c>
    </row>
  </sheetData>
  <mergeCells count="57">
    <mergeCell ref="F17:J17"/>
    <mergeCell ref="F24:J24"/>
    <mergeCell ref="F148:J148"/>
    <mergeCell ref="G163:H163"/>
    <mergeCell ref="G164:H164"/>
    <mergeCell ref="G223:H223"/>
    <mergeCell ref="G224:H224"/>
    <mergeCell ref="F262:J262"/>
    <mergeCell ref="G275:H275"/>
    <mergeCell ref="G276:H276"/>
    <mergeCell ref="G337:H337"/>
    <mergeCell ref="G338:H338"/>
    <mergeCell ref="F373:J373"/>
    <mergeCell ref="F380:J380"/>
    <mergeCell ref="G457:H457"/>
    <mergeCell ref="G458:H458"/>
    <mergeCell ref="F501:J501"/>
    <mergeCell ref="G515:H515"/>
    <mergeCell ref="G516:H516"/>
    <mergeCell ref="G638:H638"/>
    <mergeCell ref="G639:H639"/>
    <mergeCell ref="G700:H700"/>
    <mergeCell ref="G701:H701"/>
    <mergeCell ref="G714:H714"/>
    <mergeCell ref="G715:H715"/>
    <mergeCell ref="F744:J744"/>
    <mergeCell ref="F751:J751"/>
    <mergeCell ref="F760:J760"/>
    <mergeCell ref="G867:H867"/>
    <mergeCell ref="G868:H868"/>
    <mergeCell ref="G929:H929"/>
    <mergeCell ref="G930:H930"/>
    <mergeCell ref="F969:J969"/>
    <mergeCell ref="G981:H981"/>
    <mergeCell ref="G982:H982"/>
    <mergeCell ref="F993:G993"/>
    <mergeCell ref="F994:G994"/>
    <mergeCell ref="F995:G995"/>
    <mergeCell ref="F996:G996"/>
    <mergeCell ref="F997:G997"/>
    <mergeCell ref="F998:G998"/>
    <mergeCell ref="F999:G999"/>
    <mergeCell ref="F1000:G1000"/>
    <mergeCell ref="G1039:H1039"/>
    <mergeCell ref="G1040:H1040"/>
    <mergeCell ref="F1078:J1078"/>
    <mergeCell ref="F1085:J1085"/>
    <mergeCell ref="G1167:H1167"/>
    <mergeCell ref="G1168:H1168"/>
    <mergeCell ref="F223:F225"/>
    <mergeCell ref="F337:F339"/>
    <mergeCell ref="F457:F459"/>
    <mergeCell ref="F700:F702"/>
    <mergeCell ref="F714:F716"/>
    <mergeCell ref="F929:F931"/>
    <mergeCell ref="F1039:F1041"/>
    <mergeCell ref="F1167:F1169"/>
  </mergeCells>
  <hyperlinks>
    <hyperlink ref="F7" r:id="rId2" display="Яйцо" tooltip="Открыть страницу о продукте"/>
    <hyperlink ref="F8" r:id="rId3" display="  или Меланж" tooltip="Открыть страницу о продукте"/>
    <hyperlink ref="F9" r:id="rId4" display="Молоко" tooltip="Открыть страницу о продукте"/>
    <hyperlink ref="F10" r:id="rId5" display="  или Вода" tooltip="Открыть страницу о продукте"/>
    <hyperlink ref="F12" r:id="rId6" display="Масло сливочное" tooltip="Открыть страницу о продукте"/>
    <hyperlink ref="F14" r:id="rId6" display="Масло сливочное" tooltip="Открыть страницу о продукте"/>
    <hyperlink ref="F20" r:id="rId7" display="Чай высшего сорта" tooltip="Открыть страницу о продукте"/>
    <hyperlink ref="F21" r:id="rId5" display="Вода" tooltip="Открыть страницу о продукте"/>
    <hyperlink ref="F27" r:id="rId8" display="Чай-заварка № 492" tooltip="Открыть рецептуру блюда"/>
    <hyperlink ref="F28" r:id="rId9" display="Сахарный песок" tooltip="Открыть страницу о продукте"/>
    <hyperlink ref="F29" r:id="rId10" display="Лимон" tooltip="Открыть страницу о продукте"/>
    <hyperlink ref="F30" r:id="rId5" display="Вода" tooltip="Открыть страницу о продукте"/>
    <hyperlink ref="F41" r:id="rId11" display="Помидоры (томаты)" tooltip="Открыть страницу о продукте"/>
    <hyperlink ref="F42" r:id="rId12" display="Огурец свежий" tooltip="Открыть страницу о продукте"/>
    <hyperlink ref="F43" r:id="rId13" display="Лук зеленый" tooltip="Открыть страницу о продукте"/>
    <hyperlink ref="F44" r:id="rId14" display="  или Лук репчатый" tooltip="Открыть страницу о продукте"/>
    <hyperlink ref="F45" r:id="rId15" display="Масло растительное" tooltip="Открыть страницу о продукте"/>
    <hyperlink ref="F50" r:id="rId16" display="Картофель" tooltip="Открыть страницу о продукте"/>
    <hyperlink ref="F51" r:id="rId17" display="Макароны из муки 1 сорта" tooltip="Открыть страницу о продукте"/>
    <hyperlink ref="F52" r:id="rId18" display="Лапша" tooltip="Открыть страницу о продукте"/>
    <hyperlink ref="F53" r:id="rId19" display="Вермишель" tooltip="Открыть страницу о продукте"/>
    <hyperlink ref="F54" r:id="rId20" display="Лапша домашняя № 114" tooltip="Открыть рецептуру блюда"/>
    <hyperlink ref="F55" r:id="rId21" display="Макаронные изделия, высшего сорта, яичные" tooltip="Открыть страницу о продукте"/>
    <hyperlink ref="F56" r:id="rId22" display="Морковь" tooltip="Открыть страницу о продукте"/>
    <hyperlink ref="F57" r:id="rId14" display="Лук репчатый" tooltip="Открыть страницу о продукте"/>
    <hyperlink ref="F58" r:id="rId15" display="Масло растительное" tooltip="Открыть страницу о продукте"/>
    <hyperlink ref="F60" r:id="rId23" display="  или Бульон рыбный" tooltip="Открыть страницу о продукте"/>
    <hyperlink ref="F61" r:id="rId24" display="  или Бульон куриный" tooltip="Открыть страницу о продукте"/>
    <hyperlink ref="F62" r:id="rId5" display="  или Вода" tooltip="Открыть страницу о продукте"/>
    <hyperlink ref="F63" r:id="rId25" display="Лавровый лист" tooltip="Открыть страницу о продукте"/>
    <hyperlink ref="F64" r:id="rId26" display="Соль поваренная пищевая" tooltip="Открыть страницу о продукте"/>
    <hyperlink ref="F70" r:id="rId27" display="ПЕРЕСЧИТАТЬ"/>
    <hyperlink ref="F73" r:id="rId28" display="Гречневая крупа" tooltip="Открыть страницу о продукте"/>
    <hyperlink ref="F74" r:id="rId5" display="Вода" tooltip="Открыть страницу о продукте"/>
    <hyperlink ref="F76" r:id="rId6" display="Масло сливочное" tooltip="Открыть страницу о продукте"/>
    <hyperlink ref="F82" r:id="rId27" display="ПЕРЕСЧИТАТЬ"/>
    <hyperlink ref="F85" r:id="rId29" display="Говядина 1 кат." tooltip="Открыть страницу о продукте"/>
    <hyperlink ref="F86" r:id="rId30" display="  или Свинина мясная" tooltip="Открыть страницу о продукте"/>
    <hyperlink ref="F87" r:id="rId31" display="  или Телятина 1 кат." tooltip="Открыть страницу о продукте"/>
    <hyperlink ref="F89" r:id="rId32" display="Хлеб пшеничный, формовой из муки 1 сорта" tooltip="Открыть страницу о продукте"/>
    <hyperlink ref="F90" r:id="rId33" display="Молоко стерилизованное 3,5% жирности" tooltip="Открыть страницу о продукте"/>
    <hyperlink ref="F91" r:id="rId5" display="  или Вода" tooltip="Открыть страницу о продукте"/>
    <hyperlink ref="F92" r:id="rId34" display="Сухари панировочные" tooltip="Открыть страницу о продукте"/>
    <hyperlink ref="F94" r:id="rId6" display="Масло сливочное" tooltip="Открыть страницу о продукте"/>
    <hyperlink ref="F138" r:id="rId27" display="ПЕРЕСЧИТАТЬ"/>
    <hyperlink ref="F142" r:id="rId7" display="Какао-порошок" tooltip="Открыть страницу о продукте"/>
    <hyperlink ref="F143" r:id="rId5" display="Молоко" tooltip="Открыть страницу о продукте"/>
    <hyperlink ref="F144" r:id="rId9" display="Вода" tooltip="Открыть страницу о продукте"/>
    <hyperlink ref="F145" r:id="rId5" display="Сахарный песок" tooltip="Открыть страницу о продукте"/>
    <hyperlink ref="F151" r:id="rId6" display="Масло сливочное" tooltip="Открыть страницу о продукте"/>
    <hyperlink ref="F152" r:id="rId35" display="  или Масло шоколадное" tooltip="Открыть страницу о продукте"/>
    <hyperlink ref="F153" r:id="rId36" display="батон" tooltip="Открыть страницу о продукте"/>
    <hyperlink ref="F154" r:id="rId37" display="  или Хлеб пшеничный" tooltip="Открыть страницу о продукте"/>
    <hyperlink ref="F174" r:id="rId27" display="ПЕРЕСЧИТАТЬ"/>
    <hyperlink ref="F177" r:id="rId38" display="Капуста белокочанная" tooltip="Открыть страницу о продукте"/>
    <hyperlink ref="F178" r:id="rId16" display="Картофель" tooltip="Открыть страницу о продукте"/>
    <hyperlink ref="F179" r:id="rId22" display="Морковь" tooltip="Открыть страницу о продукте"/>
    <hyperlink ref="F180" r:id="rId14" display="Лук репчатый" tooltip="Открыть страницу о продукте"/>
    <hyperlink ref="F181" r:id="rId39" display="Томат-пюре" tooltip="Открыть страницу о продукте"/>
    <hyperlink ref="F182" r:id="rId15" display="Масло растительное" tooltip="Открыть страницу о продукте"/>
    <hyperlink ref="F183" r:id="rId40" display="Бульон мясной" tooltip="Открыть страницу о продукте"/>
    <hyperlink ref="F184" r:id="rId24" display="  или Бульон куриный" tooltip="Открыть страницу о продукте"/>
    <hyperlink ref="F185" r:id="rId5" display="  или Вода" tooltip="Открыть страницу о продукте"/>
    <hyperlink ref="F192" r:id="rId41" display="Цыпленок-бройлер" tooltip="Открыть страницу о продукте"/>
    <hyperlink ref="F193" r:id="rId41" display="  или Бройлеры (цыплята)" tooltip="Открыть страницу о продукте"/>
    <hyperlink ref="F194" r:id="rId42" display="Масло растительное" tooltip="Открыть страницу о продукте"/>
    <hyperlink ref="F197" r:id="rId43" display="Лук репчатый" tooltip="Открыть страницу о продукте"/>
    <hyperlink ref="F198" r:id="rId44" display="Морковь" tooltip="Открыть страницу о продукте"/>
    <hyperlink ref="F199" r:id="rId45" display="Рис" tooltip="Открыть страницу о продукте"/>
    <hyperlink ref="F200" r:id="rId42" display="Масло растительное" tooltip="Открыть страницу о продукте"/>
    <hyperlink ref="F201" r:id="rId46" display="Томат-паста" tooltip="Открыть страницу о продукте"/>
    <hyperlink ref="F206" r:id="rId47" display="Лимон" tooltip="Открыть страницу о продукте"/>
    <hyperlink ref="F207" r:id="rId48" display="  или Яблоки сушеные" tooltip="Открыть страницу о продукте"/>
    <hyperlink ref="F208" r:id="rId49" display="  или Груша сушеная" tooltip="Открыть страницу о продукте"/>
    <hyperlink ref="F209" r:id="rId50" display="  или Абрикосы сушеные без косточки (курага)" tooltip="Открыть страницу о продукте"/>
    <hyperlink ref="F210" r:id="rId51" display="  или Урюк" tooltip="Открыть страницу о продукте"/>
    <hyperlink ref="F211" r:id="rId52" display="  или Изюм" tooltip="Открыть страницу о продукте"/>
    <hyperlink ref="F213" r:id="rId9" display="Сахарный песок" tooltip="Открыть страницу о продукте"/>
    <hyperlink ref="F214" r:id="rId53" display="Лимонная кислота" tooltip="Открыть страницу о продукте"/>
    <hyperlink ref="F215" r:id="rId5" display="Вода" tooltip="Открыть страницу о продукте"/>
    <hyperlink ref="F242" r:id="rId54" display="молоко стерилизованное 3,2% жирности" tooltip="Открыть страницу о продукте"/>
    <hyperlink ref="F243" r:id="rId2" display="Вода" tooltip="Открыть страницу о продукте"/>
    <hyperlink ref="F244" r:id="rId55" display="Масло сливочноен" tooltip="Открыть страницу о продукте"/>
    <hyperlink ref="F245" r:id="rId5" display="Сахарный песок" tooltip="Открыть страницу о продукте"/>
    <hyperlink ref="F246" r:id="rId56" display="Макароны из муки в/с" tooltip="Открыть страницу о продукте"/>
    <hyperlink ref="F247" r:id="rId9" display="Лапша" tooltip="Открыть страницу о продукте"/>
    <hyperlink ref="F248" r:id="rId26" display="Вермишель" tooltip="Открыть страницу о продукте"/>
    <hyperlink ref="F249" r:id="rId57" display="Макаронные изделия, высшего сорта, яичные" tooltip="Открыть страницу о продукте"/>
    <hyperlink ref="F114" r:id="rId27" display="Пересчитать"/>
    <hyperlink ref="F120" r:id="rId58" display="Творог" tooltip="Открыть страницу о продукте"/>
    <hyperlink ref="F121" r:id="rId59" display="Крупа манная" tooltip="Открыть страницу о продукте"/>
    <hyperlink ref="F123" r:id="rId5" display="Вода" tooltip="Открыть страницу о продукте"/>
    <hyperlink ref="F124" r:id="rId55" display="  или Молоко стерилизованное 3,2% жирности" tooltip="Открыть страницу о продукте"/>
    <hyperlink ref="F125" r:id="rId2" display="Яйцо" tooltip="Открыть страницу о продукте"/>
    <hyperlink ref="F126" r:id="rId9" display="Сахарный песок" tooltip="Открыть страницу о продукте"/>
    <hyperlink ref="F128" r:id="rId60" display="Сметана 10,0% жирности" tooltip="Открыть страницу о продукте"/>
    <hyperlink ref="F129" r:id="rId61" display="Сухари" tooltip="Открыть страницу о продукте"/>
    <hyperlink ref="F130" r:id="rId6" display="Масло сливочное" tooltip="Открыть страницу о продукте"/>
    <hyperlink ref="F284" r:id="rId57" display="Картофель" tooltip="Открыть страницу о продукте"/>
    <hyperlink ref="F285" r:id="rId62" display="Морковь" tooltip="Открыть рецептуру блюда"/>
    <hyperlink ref="F286" r:id="rId5" display="Лук репчатый" tooltip="Открыть страницу о продукте"/>
    <hyperlink ref="F287" r:id="rId16" display="Масло растительное" tooltip="Открыть страницу о продукте"/>
    <hyperlink ref="F288" r:id="rId63" display="Крупа перловая" tooltip="Открыть страницу о продукте"/>
    <hyperlink ref="F289" r:id="rId64" display="  или Крупа овсяная" tooltip="Открыть страницу о продукте"/>
    <hyperlink ref="F290" r:id="rId65" display="  или Пшеничная крупа" tooltip="Открыть страницу о продукте"/>
    <hyperlink ref="F291" r:id="rId59" display="  или Крупа манная" tooltip="Открыть страницу о продукте"/>
    <hyperlink ref="F292" r:id="rId66" display="  или Рис, зерно продовольственное" tooltip="Открыть страницу о продукте"/>
    <hyperlink ref="F293" r:id="rId67" display="  или Масло сливочное" tooltip="Открыть страницу о продукте"/>
    <hyperlink ref="F294" r:id="rId68" display="  или Овсяные хлопья &quot;Геркулес&quot;" tooltip="Открыть страницу о продукте"/>
    <hyperlink ref="F295" r:id="rId69" display="Крупа рисовая" tooltip="Открыть страницу о продукте"/>
    <hyperlink ref="F296" r:id="rId14" display="или Крупа пшено шлифованное" tooltip="Открыть страницу о продукте"/>
    <hyperlink ref="F307" r:id="rId70" display="Макаронные изделия" tooltip="Открыть страницу о продукте"/>
    <hyperlink ref="F308" r:id="rId5" display="Вода" tooltip="Открыть страницу о продукте"/>
    <hyperlink ref="F309" r:id="rId26" display="Соль поваренная пищевая" tooltip="Открыть страницу о продукте"/>
    <hyperlink ref="F310" r:id="rId6" display="Масло сливочное" tooltip="Открыть страницу о продукте"/>
    <hyperlink ref="F317" r:id="rId27" display="ПЕРЕСЧИТАТЬ"/>
    <hyperlink ref="F322" r:id="rId71" display="Говядина, лопаточная часть (заплечная)" tooltip="Открыть страницу о продукте"/>
    <hyperlink ref="F323" r:id="rId72" display="  или Говядина, лопаточная часть (плечевая)" tooltip="Открыть страницу о продукте"/>
    <hyperlink ref="F324" r:id="rId73" display="  или Говядина, подлопаточная часть" tooltip="Открыть страницу о продукте"/>
    <hyperlink ref="F325" r:id="rId74" display="  или Говядина, грудинка (мякоть)" tooltip="Открыть страницу о продукте"/>
    <hyperlink ref="F326" r:id="rId75" display="  или Говядина, покромка" tooltip="Открыть страницу о продукте"/>
    <hyperlink ref="F327" r:id="rId76" display="  или Свинина, лопаточная часть" tooltip="Открыть страницу о продукте"/>
    <hyperlink ref="F328" r:id="rId77" display="  или Свинина, шейная часть (мякоть)" tooltip="Открыть страницу о продукте"/>
    <hyperlink ref="F329" r:id="rId15" display="Масло растительное" tooltip="Открыть страницу о продукте"/>
    <hyperlink ref="F330" r:id="rId14" display="Лук репчатый" tooltip="Открыть страницу о продукте"/>
    <hyperlink ref="F331" r:id="rId39" display="Томат-пюре" tooltip="Открыть страницу о продукте"/>
    <hyperlink ref="F332" r:id="rId78" display="Мука пшеничная" tooltip="Открыть страницу о продукте"/>
    <hyperlink ref="F362" r:id="rId27" display="ПЕРЕСЧИТАТЬ"/>
    <hyperlink ref="F365" r:id="rId59" display="Крупа манная" tooltip="Открыть страницу о продукте"/>
    <hyperlink ref="F366" r:id="rId4" display="Молоко" tooltip="Открыть страницу о продукте"/>
    <hyperlink ref="F367" r:id="rId5" display="Вода" tooltip="Открыть страницу о продукте"/>
    <hyperlink ref="F368" r:id="rId9" display="Сахарный песок" tooltip="Открыть страницу о продукте"/>
    <hyperlink ref="F370" r:id="rId6" display="Масло сливочное" tooltip="Открыть страницу о продукте"/>
    <hyperlink ref="F402" r:id="rId11" display="Помидоры (томаты)" tooltip="Открыть страницу о продукте"/>
    <hyperlink ref="F403" r:id="rId12" display="Огурец свежий" tooltip="Открыть страницу о продукте"/>
    <hyperlink ref="F404" r:id="rId13" display="Лук зеленый" tooltip="Открыть страницу о продукте"/>
    <hyperlink ref="F405" r:id="rId14" display="  или Лук репчатый" tooltip="Открыть страницу о продукте"/>
    <hyperlink ref="F406" r:id="rId15" display="Масло растительное" tooltip="Открыть страницу о продукте"/>
    <hyperlink ref="F429" r:id="rId16" display="Картофель" tooltip="Открыть страницу о продукте"/>
    <hyperlink ref="F430" r:id="rId33" display="Молоко стерилизованное 3,5% жирности" tooltip="Открыть страницу о продукте"/>
    <hyperlink ref="F433" r:id="rId6" display="Масло сливочное" tooltip="Открыть страницу о продукте"/>
    <hyperlink ref="F438" r:id="rId79" display="Минтай" tooltip="Открыть страницу о продукте"/>
    <hyperlink ref="F439" r:id="rId5" display="Вода" tooltip="Открыть страницу о продукте"/>
    <hyperlink ref="F440" r:id="rId69" display="Морковь, красная" tooltip="Открыть страницу о продукте"/>
    <hyperlink ref="F441" r:id="rId14" display="Лук репчатый" tooltip="Открыть страницу о продукте"/>
    <hyperlink ref="F442" r:id="rId57" display="Масло подсолнечное" tooltip="Открыть страницу о продукте"/>
    <hyperlink ref="F443" r:id="rId9" display="Сахарный песок" tooltip="Открыть страницу о продукте"/>
    <hyperlink ref="F444" r:id="rId80" display="Соль пищевая йодированная" tooltip="Открыть страницу о продукте"/>
    <hyperlink ref="F481" r:id="rId81" display="Крупа рисовая" tooltip="Открыть страницу о продукте"/>
    <hyperlink ref="F482" r:id="rId4" display="Молоко" tooltip="Открыть страницу о продукте"/>
    <hyperlink ref="F483" r:id="rId5" display="Вода" tooltip="Открыть страницу о продукте"/>
    <hyperlink ref="F484" r:id="rId9" display="Сахарный песок" tooltip="Открыть страницу о продукте"/>
    <hyperlink ref="F485" r:id="rId80" display="Соль пищевая йодированная" tooltip="Открыть страницу о продукте"/>
    <hyperlink ref="F487" r:id="rId6" display="Масло сливочное" tooltip="Открыть страницу о продукте"/>
    <hyperlink ref="F523" r:id="rId82" display="Свекла" tooltip="Открыть страницу о продукте"/>
    <hyperlink ref="F524" r:id="rId38" display="Капуста белокочанная" tooltip="Открыть страницу о продукте"/>
    <hyperlink ref="F525" r:id="rId83" display="  или Капуста белокочанная, квашеная" tooltip="Открыть страницу о продукте"/>
    <hyperlink ref="F526" r:id="rId16" display="Картофель" tooltip="Открыть страницу о продукте"/>
    <hyperlink ref="F527" r:id="rId22" display="Морковь" tooltip="Открыть страницу о продукте"/>
    <hyperlink ref="F528" r:id="rId14" display="Лук репчатый" tooltip="Открыть страницу о продукте"/>
    <hyperlink ref="F529" r:id="rId15" display="Масло растительное" tooltip="Открыть страницу о продукте"/>
    <hyperlink ref="F530" r:id="rId9" display="Сахарный песок" tooltip="Открыть страницу о продукте"/>
    <hyperlink ref="F531" r:id="rId39" display="Томат-пюре" tooltip="Открыть страницу о продукте"/>
    <hyperlink ref="F532" r:id="rId5" display="Вода" tooltip="Открыть страницу о продукте"/>
    <hyperlink ref="F533" r:id="rId40" display="Бульон мясной" tooltip="Открыть страницу о продукте"/>
    <hyperlink ref="F537" r:id="rId28" display="Гречневая крупа" tooltip="Открыть страницу о продукте"/>
    <hyperlink ref="F538" r:id="rId5" display="Вода" tooltip="Открыть страницу о продукте"/>
    <hyperlink ref="F540" r:id="rId6" display="Масло сливочное" tooltip="Открыть страницу о продукте"/>
    <hyperlink ref="F545" r:id="rId27" display="Пересчитать"/>
    <hyperlink ref="F553" r:id="rId84" display="Говядина, тазобедренная часть(верхний кусок)" tooltip="Открыть страницу о продукте"/>
    <hyperlink ref="F554" r:id="rId85" display="  или Говядина, тазобедренная часть (внутренний кусок)" tooltip="Открыть страницу о продукте"/>
    <hyperlink ref="F555" r:id="rId86" display="  или Говядина, тазобедренная часть (боковой кусок)" tooltip="Открыть страницу о продукте"/>
    <hyperlink ref="F556" r:id="rId76" display="  или Свинина, лопаточная часть" tooltip="Открыть страницу о продукте"/>
    <hyperlink ref="F557" r:id="rId77" display="  или Свинина, шейная часть (мякоть)" tooltip="Открыть страницу о продукте"/>
    <hyperlink ref="F558" r:id="rId87" display="  или Баранина, лопаточная часть" tooltip="Открыть страницу о продукте"/>
    <hyperlink ref="F559" r:id="rId88" display="  или Баранина, грудинка мякоть" tooltip="Открыть страницу о продукте"/>
    <hyperlink ref="F560" r:id="rId22" display="Морковь" tooltip="Открыть страницу о продукте"/>
    <hyperlink ref="F561" r:id="rId14" display="Лук репчатый" tooltip="Открыть страницу о продукте"/>
    <hyperlink ref="F562" r:id="rId15" display="Масло растительное" tooltip="Открыть страницу о продукте"/>
    <hyperlink ref="F563" r:id="rId39" display="Томат-пюре" tooltip="Открыть страницу о продукте"/>
    <hyperlink ref="F564" r:id="rId78" display="Мука пшеничная" tooltip="Открыть страницу о продукте"/>
    <hyperlink ref="F648" r:id="rId27" display="ПЕРЕСЧИТАТЬ"/>
    <hyperlink ref="F651" r:id="rId38" display="Капуста белокочанная" tooltip="Открыть страницу о продукте"/>
    <hyperlink ref="F652" r:id="rId16" display="Картофель" tooltip="Открыть страницу о продукте"/>
    <hyperlink ref="F653" r:id="rId22" display="Морковь" tooltip="Открыть страницу о продукте"/>
    <hyperlink ref="F654" r:id="rId14" display="Лук репчатый" tooltip="Открыть страницу о продукте"/>
    <hyperlink ref="F655" r:id="rId39" display="Томат-пюре" tooltip="Открыть страницу о продукте"/>
    <hyperlink ref="F656" r:id="rId15" display="Масло растительное" tooltip="Открыть страницу о продукте"/>
    <hyperlink ref="F657" r:id="rId40" display="Бульон мясной" tooltip="Открыть страницу о продукте"/>
    <hyperlink ref="F658" r:id="rId24" display="  или Бульон куриный" tooltip="Открыть страницу о продукте"/>
    <hyperlink ref="F659" r:id="rId5" display="  или Вода" tooltip="Открыть страницу о продукте"/>
    <hyperlink ref="F664" r:id="rId70" display="Макаронные изделия" tooltip="Открыть страницу о продукте"/>
    <hyperlink ref="F665" r:id="rId5" display="Вода" tooltip="Открыть страницу о продукте"/>
    <hyperlink ref="F666" r:id="rId26" display="Соль поваренная пищевая" tooltip="Открыть страницу о продукте"/>
    <hyperlink ref="F667" r:id="rId6" display="Масло сливочное" tooltip="Открыть страницу о продукте"/>
    <hyperlink ref="F674" r:id="rId27" display="ПЕРЕСЧИТАТЬ"/>
    <hyperlink ref="F677" r:id="rId89" display="Курица, 1 категории" tooltip="Открыть страницу о продукте"/>
    <hyperlink ref="F678" r:id="rId90" display="  или Бройлеры (цыплята) 1 кат." tooltip="Открыть страницу о продукте"/>
    <hyperlink ref="F679" r:id="rId91" display="  или Индейки 1 кат." tooltip="Открыть страницу о продукте"/>
    <hyperlink ref="F680" r:id="rId92" display="  или Филе птицы (полуфабрикат)" tooltip="Открыть страницу о продукте"/>
    <hyperlink ref="F682" r:id="rId93" display="Соус сметанный № 354" tooltip="Открыть рецептуру блюда"/>
    <hyperlink ref="F683" r:id="rId94" display="  или Соус сметанный № 367" tooltip="Открыть рецептуру блюда"/>
    <hyperlink ref="F684" r:id="rId95" display="  или Соус сметанный с томатом № 355" tooltip="Открыть рецептуру блюда"/>
    <hyperlink ref="F689" r:id="rId27" display="ПЕРЕСЧИТАТЬ"/>
    <hyperlink ref="F692" r:id="rId60" display="Сметана 10,0% жирности" tooltip="Открыть страницу о продукте"/>
    <hyperlink ref="F693" r:id="rId96" display="Пшеничная мука, первого сорта" tooltip="Открыть страницу о продукте"/>
    <hyperlink ref="F694" r:id="rId5" display="Вода" tooltip="Открыть страницу о продукте"/>
    <hyperlink ref="F695" r:id="rId97" display="  или Отвар" tooltip="Открыть страницу о продукте"/>
    <hyperlink ref="F697" r:id="rId26" display="Соль поваренная пищевая" tooltip="Открыть страницу о продукте"/>
    <hyperlink ref="F733" r:id="rId27" display="ПЕРЕСЧИТАТЬ"/>
    <hyperlink ref="F736" r:id="rId98" display="Пшено" tooltip="Открыть страницу о продукте"/>
    <hyperlink ref="F737" r:id="rId5" display="Вода" tooltip="Открыть страницу о продукте"/>
    <hyperlink ref="F738" r:id="rId4" display="Молоко" tooltip="Открыть страницу о продукте"/>
    <hyperlink ref="F739" r:id="rId9" display="Сахарный песок" tooltip="Открыть страницу о продукте"/>
    <hyperlink ref="F741" r:id="rId6" display="Масло сливочное" tooltip="Открыть страницу о продукте"/>
    <hyperlink ref="F782" r:id="rId57" display="Масло подсолнечное" tooltip="Открыть страницу о продукте"/>
    <hyperlink ref="F783" r:id="rId62" display="Бульон мясной № 511" tooltip="Открыть рецептуру блюда"/>
    <hyperlink ref="F784" r:id="rId5" display="  или Вода" tooltip="Открыть страницу о продукте"/>
    <hyperlink ref="F785" r:id="rId16" display="Картофель" tooltip="Открыть страницу о продукте"/>
    <hyperlink ref="F786" r:id="rId63" display="Крупа перловая" tooltip="Открыть страницу о продукте"/>
    <hyperlink ref="F787" r:id="rId64" display="  или Крупа овсяная" tooltip="Открыть страницу о продукте"/>
    <hyperlink ref="F788" r:id="rId65" display="  или Пшеничная крупа" tooltip="Открыть страницу о продукте"/>
    <hyperlink ref="F789" r:id="rId59" display="  или Крупа манная" tooltip="Открыть страницу о продукте"/>
    <hyperlink ref="F790" r:id="rId66" display="  или Рис, зерно продовольственное" tooltip="Открыть страницу о продукте"/>
    <hyperlink ref="F791" r:id="rId67" display="  или Крупа пшено шлифованное" tooltip="Открыть страницу о продукте"/>
    <hyperlink ref="F792" r:id="rId68" display="  или Овсяные хлопья &quot;Геркулес&quot;" tooltip="Открыть страницу о продукте"/>
    <hyperlink ref="F793" r:id="rId69" display="Морковь, красная" tooltip="Открыть страницу о продукте"/>
    <hyperlink ref="F794" r:id="rId14" display="Лук репчатый" tooltip="Открыть страницу о продукте"/>
    <hyperlink ref="F810" r:id="rId79" display="Минтай" tooltip="Открыть страницу о продукте"/>
    <hyperlink ref="F811" r:id="rId36" display="Хлеб пшеничный, формовой из муки высшего сорта" tooltip="Открыть страницу о продукте"/>
    <hyperlink ref="F812" r:id="rId2" display="Яйцо" tooltip="Открыть страницу о продукте"/>
    <hyperlink ref="F813" r:id="rId80" display="Соль пищевая йодированная" tooltip="Открыть страницу о продукте"/>
    <hyperlink ref="F814" r:id="rId99" display="Молоко пастеризованное, 2,5% жирности" tooltip="Открыть страницу о продукте"/>
    <hyperlink ref="F876" r:id="rId16" display="Картофель" tooltip="Открыть страницу о продукте"/>
    <hyperlink ref="F877" r:id="rId17" display="Макароны из муки 1 сорта" tooltip="Открыть страницу о продукте"/>
    <hyperlink ref="F878" r:id="rId18" display="Лапша" tooltip="Открыть страницу о продукте"/>
    <hyperlink ref="F879" r:id="rId19" display="Вермишель" tooltip="Открыть страницу о продукте"/>
    <hyperlink ref="F880" r:id="rId20" display="Лапша домашняя № 114" tooltip="Открыть рецептуру блюда"/>
    <hyperlink ref="F881" r:id="rId21" display="Макаронные изделия, высшего сорта, яичные" tooltip="Открыть страницу о продукте"/>
    <hyperlink ref="F882" r:id="rId22" display="Морковь" tooltip="Открыть страницу о продукте"/>
    <hyperlink ref="F884" r:id="rId14" display="Лук репчатый" tooltip="Открыть страницу о продукте"/>
    <hyperlink ref="F885" r:id="rId15" display="Масло растительное" tooltip="Открыть страницу о продукте"/>
    <hyperlink ref="F886" r:id="rId100" display="Бульон костный № 80" tooltip="Открыть рецептуру блюда"/>
    <hyperlink ref="F887" r:id="rId23" display="  или Бульон рыбный" tooltip="Открыть страницу о продукте"/>
    <hyperlink ref="F888" r:id="rId24" display="  или Бульон куриный" tooltip="Открыть страницу о продукте"/>
    <hyperlink ref="F889" r:id="rId5" display="  или Вода" tooltip="Открыть страницу о продукте"/>
    <hyperlink ref="F890" r:id="rId25" display="Лавровый лист" tooltip="Открыть страницу о продукте"/>
    <hyperlink ref="F891" r:id="rId26" display="Соль поваренная пищевая" tooltip="Открыть страницу о продукте"/>
    <hyperlink ref="F989" r:id="rId101" display="Наименование блюда: Суп картофельный с  бобовыми"/>
    <hyperlink ref="F1007" r:id="rId27" display="ПЕРЕСЧИТАТЬ"/>
    <hyperlink ref="F1010" r:id="rId28" display="Гречневая крупа" tooltip="Открыть страницу о продукте"/>
    <hyperlink ref="F1011" r:id="rId5" display="Вода" tooltip="Открыть страницу о продукте"/>
    <hyperlink ref="F1013" r:id="rId6" display="Масло сливочное" tooltip="Открыть страницу о продукте"/>
    <hyperlink ref="F1019" r:id="rId27" display="ПЕРЕСЧИТАТЬ"/>
    <hyperlink ref="F1024" r:id="rId71" display="Говядина, лопаточная часть (заплечная)" tooltip="Открыть страницу о продукте"/>
    <hyperlink ref="F1025" r:id="rId72" display="  или Говядина, лопаточная часть (плечевая)" tooltip="Открыть страницу о продукте"/>
    <hyperlink ref="F1026" r:id="rId73" display="  или Говядина, подлопаточная часть" tooltip="Открыть страницу о продукте"/>
    <hyperlink ref="F1027" r:id="rId74" display="  или Говядина, грудинка (мякоть)" tooltip="Открыть страницу о продукте"/>
    <hyperlink ref="F1028" r:id="rId75" display="  или Говядина, покромка" tooltip="Открыть страницу о продукте"/>
    <hyperlink ref="F1029" r:id="rId76" display="  или Свинина, лопаточная часть" tooltip="Открыть страницу о продукте"/>
    <hyperlink ref="F1030" r:id="rId77" display="  или Свинина, шейная часть (мякоть)" tooltip="Открыть страницу о продукте"/>
    <hyperlink ref="F1031" r:id="rId15" display="Масло растительное" tooltip="Открыть страницу о продукте"/>
    <hyperlink ref="F1032" r:id="rId14" display="Лук репчатый" tooltip="Открыть страницу о продукте"/>
    <hyperlink ref="F1033" r:id="rId39" display="Томат-пюре" tooltip="Открыть страницу о продукте"/>
    <hyperlink ref="F1034" r:id="rId78" display="Мука пшеничная" tooltip="Открыть страницу о продукте"/>
    <hyperlink ref="F1063" r:id="rId27" display="ПЕРЕСЧИТАТЬ"/>
    <hyperlink ref="F1068" r:id="rId81" display="Крупа рисовая" tooltip="Открыть страницу о продукте"/>
    <hyperlink ref="F1069" r:id="rId4" display="Молоко" tooltip="Открыть страницу о продукте"/>
    <hyperlink ref="F1070" r:id="rId5" display="Вода" tooltip="Открыть страницу о продукте"/>
    <hyperlink ref="F1071" r:id="rId9" display="Сахарный песок" tooltip="Открыть страницу о продукте"/>
    <hyperlink ref="F1072" r:id="rId80" display="Соль пищевая йодированная" tooltip="Открыть страницу о продукте"/>
    <hyperlink ref="F1074" r:id="rId6" display="Масло сливочное" tooltip="Открыть страницу о продукте"/>
    <hyperlink ref="F1137" r:id="rId27" display="Пересчитать"/>
    <hyperlink ref="F1143" r:id="rId89" display="Куры потрошеные" tooltip="Открыть страницу о продукте"/>
    <hyperlink ref="F1144" r:id="rId90" display="  или Бройлеры (цыплята) 1 кат." tooltip="Открыть страницу о продукте"/>
    <hyperlink ref="F1145" r:id="rId102" display="  или Куриный окорочок" tooltip="Открыть страницу о продукте"/>
    <hyperlink ref="F1146" r:id="rId91" display="  или Индейки 1 кат." tooltip="Открыть страницу о продукте"/>
    <hyperlink ref="F1147" r:id="rId103" display="  или Мясо кролика" tooltip="Открыть страницу о продукте"/>
    <hyperlink ref="F1148" r:id="rId92" display="  или Филе птицы (полуфабрикат)" tooltip="Открыть страницу о продукте"/>
    <hyperlink ref="F1150" r:id="rId32" display="Хлеб пшеничный, формовой из муки 1 сорта" tooltip="Открыть страницу о продукте"/>
    <hyperlink ref="F1151" r:id="rId33" display="Молоко стерилизованное 3,5% жирности" tooltip="Открыть страницу о продукте"/>
    <hyperlink ref="F1152" r:id="rId5" display="  или Вода" tooltip="Открыть страницу о продукте"/>
    <hyperlink ref="F1153" r:id="rId34" display="Сухари панировочные" tooltip="Открыть страницу о продукте"/>
    <hyperlink ref="F1155" r:id="rId6" display="Масло сливочное" tooltip="Открыть страницу о продукте"/>
    <hyperlink ref="F59" r:id="rId100" display="Бульон костный № 80" tooltip="Открыть рецептуру блюда"/>
    <hyperlink ref="F254" r:id="rId27" display="ПЕРЕСЧИТАТЬ"/>
    <hyperlink ref="F258" r:id="rId7" display="Чай высшего сорта" tooltip="Открыть страницу о продукте"/>
    <hyperlink ref="F259" r:id="rId5" display="Вода" tooltip="Открыть страницу о продукте"/>
    <hyperlink ref="F260" r:id="rId9" display="Сахарный песок" tooltip="Открыть страницу о продукте"/>
    <hyperlink ref="F265" r:id="rId36" display="Сыр" tooltip="Открыть страницу о продукте"/>
    <hyperlink ref="F266" r:id="rId37" display="Хлеб пшеничный" tooltip="Открыть страницу о продукте"/>
    <hyperlink ref="F297:F300" r:id="rId14" display="Вода" tooltip="Открыть страницу о продукте"/>
    <hyperlink ref="F376" r:id="rId7" display="Чай высшего сорта" tooltip="Открыть страницу о продукте"/>
    <hyperlink ref="F377" r:id="rId5" display="Вода" tooltip="Открыть страницу о продукте"/>
    <hyperlink ref="F383" r:id="rId8" display="Чай-заварка № 492" tooltip="Открыть рецептуру блюда"/>
    <hyperlink ref="F384" r:id="rId9" display="Сахарный песок" tooltip="Открыть страницу о продукте"/>
    <hyperlink ref="F385" r:id="rId10" display="Лимон" tooltip="Открыть страницу о продукте"/>
    <hyperlink ref="F386" r:id="rId5" display="Вода" tooltip="Открыть страницу о продукте"/>
    <hyperlink ref="F267" r:id="rId37" display="Батон" tooltip="Открыть страницу о продукте"/>
    <hyperlink ref="F411" r:id="rId16" display="Картофель" tooltip="Открыть страницу о продукте"/>
    <hyperlink ref="F412" r:id="rId17" display="Макароны из муки 1 сорта" tooltip="Открыть страницу о продукте"/>
    <hyperlink ref="F413" r:id="rId18" display="Лапша" tooltip="Открыть страницу о продукте"/>
    <hyperlink ref="F414" r:id="rId19" display="Вермишель" tooltip="Открыть страницу о продукте"/>
    <hyperlink ref="F415" r:id="rId20" display="Лапша домашняя № 114" tooltip="Открыть рецептуру блюда"/>
    <hyperlink ref="F416" r:id="rId21" display="Макаронные изделия, высшего сорта, яичные" tooltip="Открыть страницу о продукте"/>
    <hyperlink ref="F417" r:id="rId22" display="Морковь" tooltip="Открыть страницу о продукте"/>
    <hyperlink ref="F418" r:id="rId14" display="Лук репчатый" tooltip="Открыть страницу о продукте"/>
    <hyperlink ref="F419" r:id="rId15" display="Масло растительное" tooltip="Открыть страницу о продукте"/>
    <hyperlink ref="F421" r:id="rId23" display="  или Бульон рыбный" tooltip="Открыть страницу о продукте"/>
    <hyperlink ref="F422" r:id="rId24" display="  или Бульон куриный" tooltip="Открыть страницу о продукте"/>
    <hyperlink ref="F423" r:id="rId5" display="  или Вода" tooltip="Открыть страницу о продукте"/>
    <hyperlink ref="F424" r:id="rId25" display="Лавровый лист" tooltip="Открыть страницу о продукте"/>
    <hyperlink ref="F425" r:id="rId26" display="Соль поваренная пищевая" tooltip="Открыть страницу о продукте"/>
    <hyperlink ref="F420" r:id="rId100" display="Бульон костный № 80" tooltip="Открыть рецептуру блюда"/>
    <hyperlink ref="F445" r:id="rId80" display="Лимонная кислота" tooltip="Открыть страницу о продукте"/>
    <hyperlink ref="F446" r:id="rId80" display="Томат-паста" tooltip="Открыть страницу о продукте"/>
    <hyperlink ref="F495" r:id="rId7" display="Какао-порошок" tooltip="Открыть страницу о продукте"/>
    <hyperlink ref="F496" r:id="rId5" display="Молоко" tooltip="Открыть страницу о продукте"/>
    <hyperlink ref="F497" r:id="rId9" display="Вода" tooltip="Открыть страницу о продукте"/>
    <hyperlink ref="F498" r:id="rId5" display="Сахарный песок" tooltip="Открыть страницу о продукте"/>
    <hyperlink ref="F504" r:id="rId36" display="Сыр" tooltip="Открыть страницу о продукте"/>
    <hyperlink ref="F505" r:id="rId37" display="Хлеб пшеничный" tooltip="Открыть страницу о продукте"/>
    <hyperlink ref="F506" r:id="rId37" display="Батон" tooltip="Открыть страницу о продукте"/>
    <hyperlink ref="F596" r:id="rId27" display="Пересчитать"/>
    <hyperlink ref="F602" r:id="rId58" display="Творог" tooltip="Открыть страницу о продукте"/>
    <hyperlink ref="F603" r:id="rId59" display="Крупа манная" tooltip="Открыть страницу о продукте"/>
    <hyperlink ref="F605" r:id="rId5" display="Вода" tooltip="Открыть страницу о продукте"/>
    <hyperlink ref="F606" r:id="rId55" display="  или Молоко стерилизованное 3,2% жирности" tooltip="Открыть страницу о продукте"/>
    <hyperlink ref="F607" r:id="rId2" display="Яйцо" tooltip="Открыть страницу о продукте"/>
    <hyperlink ref="F608" r:id="rId9" display="Сахарный песок" tooltip="Открыть страницу о продукте"/>
    <hyperlink ref="F610" r:id="rId60" display="Сметана 10,0% жирности" tooltip="Открыть страницу о продукте"/>
    <hyperlink ref="F611" r:id="rId61" display="Сухари" tooltip="Открыть страницу о продукте"/>
    <hyperlink ref="F612" r:id="rId6" display="Масло сливочное" tooltip="Открыть страницу о продукте"/>
    <hyperlink ref="F618" r:id="rId27" display="ПЕРЕСЧИТАТЬ"/>
    <hyperlink ref="F622" r:id="rId7" display="Чай высшего сорта" tooltip="Открыть страницу о продукте"/>
    <hyperlink ref="F623" r:id="rId5" display="Вода" tooltip="Открыть страницу о продукте"/>
    <hyperlink ref="F624" r:id="rId9" display="Сахарный песок" tooltip="Открыть страницу о продукте"/>
    <hyperlink ref="F747" r:id="rId7" display="Чай высшего сорта" tooltip="Открыть страницу о продукте"/>
    <hyperlink ref="F748" r:id="rId5" display="Вода" tooltip="Открыть страницу о продукте"/>
    <hyperlink ref="F754" r:id="rId8" display="Чай-заварка № 492" tooltip="Открыть рецептуру блюда"/>
    <hyperlink ref="F755" r:id="rId9" display="Сахарный песок" tooltip="Открыть страницу о продукте"/>
    <hyperlink ref="F756" r:id="rId10" display="Лимон" tooltip="Открыть страницу о продукте"/>
    <hyperlink ref="F757" r:id="rId5" display="Вода" tooltip="Открыть страницу о продукте"/>
    <hyperlink ref="F763" r:id="rId36" display="Сыр" tooltip="Открыть страницу о продукте"/>
    <hyperlink ref="F764" r:id="rId37" display="Хлеб пшеничный" tooltip="Открыть страницу о продукте"/>
    <hyperlink ref="F765" r:id="rId37" display="Батон" tooltip="Открыть страницу о продукте"/>
    <hyperlink ref="F774" r:id="rId11" display="Помидоры (томаты)" tooltip="Открыть страницу о продукте"/>
    <hyperlink ref="F775" r:id="rId12" display="Огурец свежий" tooltip="Открыть страницу о продукте"/>
    <hyperlink ref="F776" r:id="rId13" display="Лук зеленый" tooltip="Открыть страницу о продукте"/>
    <hyperlink ref="F777" r:id="rId14" display="  или Лук репчатый" tooltip="Открыть страницу о продукте"/>
    <hyperlink ref="F778" r:id="rId15" display="Масло растительное" tooltip="Открыть страницу о продукте"/>
    <hyperlink ref="F800" r:id="rId16" display="Картофель" tooltip="Открыть страницу о продукте"/>
    <hyperlink ref="F801" r:id="rId33" display="Молоко стерилизованное 3,5% жирности" tooltip="Открыть страницу о продукте"/>
    <hyperlink ref="F804" r:id="rId6" display="Масло сливочное" tooltip="Открыть страницу о продукте"/>
    <hyperlink ref="F815:F816" r:id="rId99" display="Масло сливочное" tooltip="Открыть страницу о продукте"/>
    <hyperlink ref="F883" r:id="rId22" display="Вода" tooltip="Открыть страницу о продукте"/>
    <hyperlink ref="F898" r:id="rId41" display="Цыпленок-бройлер" tooltip="Открыть страницу о продукте"/>
    <hyperlink ref="F899" r:id="rId41" display="  или Бройлеры (цыплята)" tooltip="Открыть страницу о продукте"/>
    <hyperlink ref="F900" r:id="rId42" display="Масло растительное" tooltip="Открыть страницу о продукте"/>
    <hyperlink ref="F903" r:id="rId43" display="Лук репчатый" tooltip="Открыть страницу о продукте"/>
    <hyperlink ref="F904" r:id="rId44" display="Морковь" tooltip="Открыть страницу о продукте"/>
    <hyperlink ref="F905" r:id="rId45" display="Рис" tooltip="Открыть страницу о продукте"/>
    <hyperlink ref="F906" r:id="rId42" display="Масло растительное" tooltip="Открыть страницу о продукте"/>
    <hyperlink ref="F907" r:id="rId46" display="Томат-паста" tooltip="Открыть страницу о продукте"/>
    <hyperlink ref="F570" r:id="rId47" display="Лимон" tooltip="Открыть страницу о продукте"/>
    <hyperlink ref="F571" r:id="rId48" display="  или Яблоки сушеные" tooltip="Открыть страницу о продукте"/>
    <hyperlink ref="F572" r:id="rId49" display="  или Груша сушеная" tooltip="Открыть страницу о продукте"/>
    <hyperlink ref="F573" r:id="rId50" display="  или Абрикосы сушеные без косточки (курага)" tooltip="Открыть страницу о продукте"/>
    <hyperlink ref="F574" r:id="rId51" display="  или Урюк" tooltip="Открыть страницу о продукте"/>
    <hyperlink ref="F575" r:id="rId52" display="  или Изюм" tooltip="Открыть страницу о продукте"/>
    <hyperlink ref="F577" r:id="rId9" display="Сахарный песок" tooltip="Открыть страницу о продукте"/>
    <hyperlink ref="F578" r:id="rId53" display="Лимонная кислота" tooltip="Открыть страницу о продукте"/>
    <hyperlink ref="F579" r:id="rId5" display="Вода" tooltip="Открыть страницу о продукте"/>
    <hyperlink ref="F913" r:id="rId47" display="Лимон" tooltip="Открыть страницу о продукте"/>
    <hyperlink ref="F914" r:id="rId48" display="  или Яблоки сушеные" tooltip="Открыть страницу о продукте"/>
    <hyperlink ref="F915" r:id="rId49" display="  или Груша сушеная" tooltip="Открыть страницу о продукте"/>
    <hyperlink ref="F916" r:id="rId50" display="  или Абрикосы сушеные без косточки (курага)" tooltip="Открыть страницу о продукте"/>
    <hyperlink ref="F917" r:id="rId51" display="  или Урюк" tooltip="Открыть страницу о продукте"/>
    <hyperlink ref="F918" r:id="rId52" display="  или Изюм" tooltip="Открыть страницу о продукте"/>
    <hyperlink ref="F920" r:id="rId9" display="Сахарный песок" tooltip="Открыть страницу о продукте"/>
    <hyperlink ref="F921" r:id="rId53" display="Лимонная кислота" tooltip="Открыть страницу о продукте"/>
    <hyperlink ref="F922" r:id="rId5" display="Вода" tooltip="Открыть страницу о продукте"/>
    <hyperlink ref="F859" r:id="rId5" display="Сахарный песок" tooltip="Открыть страницу о продукте"/>
    <hyperlink ref="F858" r:id="rId9" display="Вода" tooltip="Открыть страницу о продукте"/>
    <hyperlink ref="F857" r:id="rId5" display="Молоко" tooltip="Открыть страницу о продукте"/>
    <hyperlink ref="F856" r:id="rId7" display="Какао-порошок" tooltip="Открыть страницу о продукте"/>
    <hyperlink ref="F852" r:id="rId27" display="ПЕРЕСЧИТАТЬ"/>
    <hyperlink ref="F949" r:id="rId54" display="молоко стерилизованное 3,2% жирности" tooltip="Открыть страницу о продукте"/>
    <hyperlink ref="F950" r:id="rId2" display="Вода" tooltip="Открыть страницу о продукте"/>
    <hyperlink ref="F951" r:id="rId55" display="Масло сливочноен" tooltip="Открыть страницу о продукте"/>
    <hyperlink ref="F952" r:id="rId5" display="Сахарный песок" tooltip="Открыть страницу о продукте"/>
    <hyperlink ref="F953" r:id="rId56" display="Макароны из муки в/с" tooltip="Открыть страницу о продукте"/>
    <hyperlink ref="F954" r:id="rId9" display="Лапша" tooltip="Открыть страницу о продукте"/>
    <hyperlink ref="F955" r:id="rId26" display="Вермишель" tooltip="Открыть страницу о продукте"/>
    <hyperlink ref="F956" r:id="rId57" display="Макаронные изделия, высшего сорта, яичные" tooltip="Открыть страницу о продукте"/>
    <hyperlink ref="F961" r:id="rId27" display="ПЕРЕСЧИТАТЬ"/>
    <hyperlink ref="F965" r:id="rId7" display="Чай высшего сорта" tooltip="Открыть страницу о продукте"/>
    <hyperlink ref="F966" r:id="rId5" display="Вода" tooltip="Открыть страницу о продукте"/>
    <hyperlink ref="F967" r:id="rId9" display="Сахарный песок" tooltip="Открыть страницу о продукте"/>
    <hyperlink ref="F972" r:id="rId36" display="Сыр" tooltip="Открыть страницу о продукте"/>
    <hyperlink ref="F973" r:id="rId37" display="Хлеб пшеничный" tooltip="Открыть страницу о продукте"/>
    <hyperlink ref="F974" r:id="rId37" display="Батон" tooltip="Открыть страницу о продукте"/>
    <hyperlink ref="F1081" r:id="rId7" display="Чай высшего сорта" tooltip="Открыть страницу о продукте"/>
    <hyperlink ref="F1082" r:id="rId5" display="Вода" tooltip="Открыть страницу о продукте"/>
    <hyperlink ref="F1088" r:id="rId8" display="Чай-заварка № 492" tooltip="Открыть рецептуру блюда"/>
    <hyperlink ref="F1089" r:id="rId9" display="Сахарный песок" tooltip="Открыть страницу о продукте"/>
    <hyperlink ref="F1090" r:id="rId10" display="Лимон" tooltip="Открыть страницу о продукте"/>
    <hyperlink ref="F1091" r:id="rId5" display="Вода" tooltip="Открыть страницу о продукте"/>
    <hyperlink ref="F1105" r:id="rId11" display="Помидоры (томаты)" tooltip="Открыть страницу о продукте"/>
    <hyperlink ref="F1106" r:id="rId12" display="Огурец свежий" tooltip="Открыть страницу о продукте"/>
    <hyperlink ref="F1107" r:id="rId13" display="Лук зеленый" tooltip="Открыть страницу о продукте"/>
    <hyperlink ref="F1108" r:id="rId14" display="  или Лук репчатый" tooltip="Открыть страницу о продукте"/>
    <hyperlink ref="F1109" r:id="rId15" display="Масло растительное" tooltip="Открыть страницу о продукте"/>
    <hyperlink ref="F1114" r:id="rId82" display="Свекла" tooltip="Открыть страницу о продукте"/>
    <hyperlink ref="F1115" r:id="rId38" display="Капуста белокочанная" tooltip="Открыть страницу о продукте"/>
    <hyperlink ref="F1116" r:id="rId83" display="  или Капуста белокочанная, квашеная" tooltip="Открыть страницу о продукте"/>
    <hyperlink ref="F1117" r:id="rId16" display="Картофель" tooltip="Открыть страницу о продукте"/>
    <hyperlink ref="F1118" r:id="rId22" display="Морковь" tooltip="Открыть страницу о продукте"/>
    <hyperlink ref="F1119" r:id="rId14" display="Лук репчатый" tooltip="Открыть страницу о продукте"/>
    <hyperlink ref="F1120" r:id="rId15" display="Масло растительное" tooltip="Открыть страницу о продукте"/>
    <hyperlink ref="F1121" r:id="rId9" display="Сахарный песок" tooltip="Открыть страницу о продукте"/>
    <hyperlink ref="F1122" r:id="rId39" display="Томат-пюре" tooltip="Открыть страницу о продукте"/>
    <hyperlink ref="F1123" r:id="rId5" display="Вода" tooltip="Открыть страницу о продукте"/>
    <hyperlink ref="F1124" r:id="rId40" display="Бульон мясной" tooltip="Открыть страницу о продукте"/>
    <hyperlink ref="F1129" r:id="rId70" display="Макаронные изделия" tooltip="Открыть страницу о продукте"/>
    <hyperlink ref="F1130" r:id="rId5" display="Вода" tooltip="Открыть страницу о продукте"/>
    <hyperlink ref="F1131" r:id="rId26" display="Соль поваренная пищевая" tooltip="Открыть страницу о продукте"/>
    <hyperlink ref="F1132" r:id="rId6" display="Масло сливочное" tooltip="Открыть страницу о продукте"/>
    <hyperlink ref="F1156" r:id="rId6" display="Соль поваренная пищевая" tooltip="Открыть страницу о продукте"/>
    <hyperlink ref="F476" r:id="rId27" display="ПЕРЕСЧИТАТЬ"/>
    <hyperlink ref="F837" r:id="rId2" display="Яйцо" tooltip="Открыть страницу о продукте"/>
    <hyperlink ref="F838" r:id="rId3" display="  или Меланж" tooltip="Открыть страницу о продукте"/>
    <hyperlink ref="F839" r:id="rId4" display="Молоко" tooltip="Открыть страницу о продукте"/>
    <hyperlink ref="F840" r:id="rId5" display="  или Вода" tooltip="Открыть страницу о продукте"/>
    <hyperlink ref="F842" r:id="rId6" display="Масло сливочное" tooltip="Открыть страницу о продукте"/>
    <hyperlink ref="F844" r:id="rId6" display="Масло сливочное" tooltip="Открыть страницу о продукте"/>
  </hyperlinks>
  <pageMargins left="0.196850393700787" right="0.196850393700787" top="0.196850393700787" bottom="0.196850393700787" header="0.31496062992126" footer="0.31496062992126"/>
  <pageSetup paperSize="9" scale="40" fitToHeight="0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N985"/>
  <sheetViews>
    <sheetView zoomScale="70" zoomScaleNormal="70" workbookViewId="0">
      <pane xSplit="5" ySplit="1" topLeftCell="F197" activePane="bottomRight" state="frozen"/>
      <selection/>
      <selection pane="topRight"/>
      <selection pane="bottomLeft"/>
      <selection pane="bottomRight" activeCell="A235" sqref="$A235:$XFD235"/>
    </sheetView>
  </sheetViews>
  <sheetFormatPr defaultColWidth="9" defaultRowHeight="15"/>
  <cols>
    <col min="1" max="1" width="6.28571428571429" customWidth="1"/>
    <col min="2" max="2" width="1.42857142857143" customWidth="1"/>
    <col min="3" max="4" width="9" hidden="1" customWidth="1"/>
    <col min="5" max="5" width="11.7142857142857" style="4" customWidth="1"/>
    <col min="6" max="6" width="59.7142857142857" style="4" customWidth="1"/>
    <col min="7" max="7" width="10.2857142857143" customWidth="1"/>
    <col min="8" max="8" width="8.71428571428571" customWidth="1"/>
    <col min="9" max="9" width="8.57142857142857" customWidth="1"/>
    <col min="11" max="11" width="11.7142857142857" style="5" customWidth="1"/>
    <col min="12" max="12" width="7.85714285714286" customWidth="1"/>
    <col min="13" max="13" width="12.4285714285714" customWidth="1"/>
    <col min="14" max="14" width="11.7142857142857" customWidth="1"/>
  </cols>
  <sheetData>
    <row r="1" ht="15.75" spans="1:14">
      <c r="A1" t="s">
        <v>242</v>
      </c>
      <c r="G1" s="6" t="s">
        <v>163</v>
      </c>
      <c r="H1" s="7" t="s">
        <v>164</v>
      </c>
      <c r="I1" s="51" t="s">
        <v>165</v>
      </c>
      <c r="J1" s="52" t="s">
        <v>166</v>
      </c>
      <c r="L1">
        <v>119</v>
      </c>
      <c r="M1" s="53">
        <f>(K3+K103+K217+K302+K388+K513+K624+K713+K788+K883)/10</f>
        <v>132.58307052</v>
      </c>
      <c r="N1" s="54">
        <f>L1-M1</f>
        <v>-13.58307052</v>
      </c>
    </row>
    <row r="2" ht="15.75"/>
    <row r="3" s="1" customFormat="1" ht="21.75" spans="5:11">
      <c r="E3" s="8"/>
      <c r="F3" s="219" t="s">
        <v>152</v>
      </c>
      <c r="I3" s="55"/>
      <c r="K3" s="232">
        <f>K6+K16+K33+K36+K39+K47+K66+K78+K97+K100</f>
        <v>218.0681</v>
      </c>
    </row>
    <row r="4" ht="21.75" spans="1:11">
      <c r="A4">
        <f>(G28+G120+G207+G229+G294+G327+G379+G402+G419+G504+G529+G546+G616+G636+G645+G704+G738+G805+G874+G897+G912+G939+G978)/10</f>
        <v>22.21</v>
      </c>
      <c r="E4" s="220" t="s">
        <v>451</v>
      </c>
      <c r="F4" s="221" t="s">
        <v>452</v>
      </c>
      <c r="I4" s="57"/>
      <c r="K4" s="58"/>
    </row>
    <row r="5" ht="16.5" spans="1:11">
      <c r="A5" t="s">
        <v>151</v>
      </c>
      <c r="F5" s="10" t="s">
        <v>161</v>
      </c>
      <c r="I5" s="57"/>
      <c r="K5" s="58"/>
    </row>
    <row r="6" ht="16.5" spans="6:11">
      <c r="F6" s="11" t="s">
        <v>162</v>
      </c>
      <c r="G6" s="12" t="s">
        <v>163</v>
      </c>
      <c r="H6" s="13" t="s">
        <v>164</v>
      </c>
      <c r="I6" s="59" t="s">
        <v>165</v>
      </c>
      <c r="J6" s="60" t="s">
        <v>166</v>
      </c>
      <c r="K6" s="233">
        <f>J7+J9+J12+J14</f>
        <v>50.7409</v>
      </c>
    </row>
    <row r="7" ht="16.5" spans="6:14">
      <c r="F7" s="14" t="s">
        <v>167</v>
      </c>
      <c r="G7" s="15">
        <v>123.08</v>
      </c>
      <c r="H7" s="16">
        <v>123.08</v>
      </c>
      <c r="I7" s="62">
        <v>300</v>
      </c>
      <c r="J7" s="63">
        <f>G7*I7/1000</f>
        <v>36.924</v>
      </c>
      <c r="K7" s="234"/>
      <c r="M7" s="53">
        <f>J7+J119+J225+J528+J697+J718+J801</f>
        <v>65.653</v>
      </c>
      <c r="N7">
        <f>G7+G119+G225+G528+G697+G718+G801</f>
        <v>342.96</v>
      </c>
    </row>
    <row r="8" ht="16.5" spans="6:11">
      <c r="F8" s="14" t="s">
        <v>168</v>
      </c>
      <c r="G8" s="15">
        <v>138</v>
      </c>
      <c r="H8" s="16">
        <v>138</v>
      </c>
      <c r="I8" s="62"/>
      <c r="J8" s="63"/>
      <c r="K8" s="234"/>
    </row>
    <row r="9" ht="16.5" spans="6:11">
      <c r="F9" s="14" t="s">
        <v>169</v>
      </c>
      <c r="G9" s="15">
        <v>76.92</v>
      </c>
      <c r="H9" s="16">
        <v>76.92</v>
      </c>
      <c r="I9" s="62">
        <v>57.5</v>
      </c>
      <c r="J9" s="63">
        <f>G9*I9/1000</f>
        <v>4.4229</v>
      </c>
      <c r="K9" s="234"/>
    </row>
    <row r="10" ht="16.5" spans="6:11">
      <c r="F10" s="14" t="s">
        <v>170</v>
      </c>
      <c r="G10" s="15">
        <v>51.7</v>
      </c>
      <c r="H10" s="16">
        <v>51.7</v>
      </c>
      <c r="I10" s="62"/>
      <c r="J10" s="63"/>
      <c r="K10" s="234"/>
    </row>
    <row r="11" ht="16.5" spans="6:11">
      <c r="F11" s="17" t="s">
        <v>171</v>
      </c>
      <c r="G11" s="18" t="s">
        <v>172</v>
      </c>
      <c r="H11" s="19">
        <v>190</v>
      </c>
      <c r="I11" s="62"/>
      <c r="J11" s="63"/>
      <c r="K11" s="234"/>
    </row>
    <row r="12" ht="16.5" spans="6:11">
      <c r="F12" s="14" t="s">
        <v>173</v>
      </c>
      <c r="G12" s="15">
        <v>7.7</v>
      </c>
      <c r="H12" s="16">
        <v>7.7</v>
      </c>
      <c r="I12" s="62">
        <v>610</v>
      </c>
      <c r="J12" s="63">
        <f>G12*I12/1000</f>
        <v>4.697</v>
      </c>
      <c r="K12" s="234"/>
    </row>
    <row r="13" ht="16.5" spans="6:11">
      <c r="F13" s="17" t="s">
        <v>174</v>
      </c>
      <c r="G13" s="18" t="s">
        <v>172</v>
      </c>
      <c r="H13" s="19">
        <v>183</v>
      </c>
      <c r="I13" s="62"/>
      <c r="J13" s="63"/>
      <c r="K13" s="234"/>
    </row>
    <row r="14" ht="16.5" spans="6:11">
      <c r="F14" s="14" t="s">
        <v>173</v>
      </c>
      <c r="G14" s="15">
        <v>7.7</v>
      </c>
      <c r="H14" s="16">
        <v>7.7</v>
      </c>
      <c r="I14" s="62">
        <v>610</v>
      </c>
      <c r="J14" s="63">
        <f>G14*I14/1000</f>
        <v>4.697</v>
      </c>
      <c r="K14" s="234"/>
    </row>
    <row r="15" ht="15.75" spans="6:11">
      <c r="F15" s="20"/>
      <c r="I15" s="57"/>
      <c r="K15" s="234"/>
    </row>
    <row r="16" ht="21" spans="6:11">
      <c r="F16" s="222" t="s">
        <v>453</v>
      </c>
      <c r="G16" s="22"/>
      <c r="H16" s="22"/>
      <c r="I16" s="64"/>
      <c r="J16" s="65"/>
      <c r="K16" s="233">
        <f>J23</f>
        <v>6.209</v>
      </c>
    </row>
    <row r="17" ht="15.75" spans="5:11">
      <c r="E17"/>
      <c r="F17" s="23" t="s">
        <v>176</v>
      </c>
      <c r="G17" s="23"/>
      <c r="H17" s="23"/>
      <c r="I17" s="23"/>
      <c r="J17" s="23"/>
      <c r="K17" s="235"/>
    </row>
    <row r="18" ht="16.5" spans="5:11">
      <c r="E18"/>
      <c r="F18" s="24" t="s">
        <v>161</v>
      </c>
      <c r="G18" s="22"/>
      <c r="H18" s="22"/>
      <c r="I18" s="64"/>
      <c r="J18" s="65"/>
      <c r="K18" s="234"/>
    </row>
    <row r="19" ht="16.5" spans="5:11">
      <c r="E19"/>
      <c r="F19" s="25" t="s">
        <v>162</v>
      </c>
      <c r="G19" s="26" t="s">
        <v>163</v>
      </c>
      <c r="H19" s="27" t="s">
        <v>164</v>
      </c>
      <c r="I19" s="64"/>
      <c r="J19" s="65"/>
      <c r="K19" s="234"/>
    </row>
    <row r="20" ht="16.5" spans="5:11">
      <c r="E20"/>
      <c r="F20" s="28" t="s">
        <v>178</v>
      </c>
      <c r="G20" s="29">
        <v>1</v>
      </c>
      <c r="H20" s="30">
        <v>1</v>
      </c>
      <c r="I20" s="64" t="s">
        <v>454</v>
      </c>
      <c r="J20" s="66">
        <f>G20*I20/1000</f>
        <v>0.65</v>
      </c>
      <c r="K20" s="234"/>
    </row>
    <row r="21" ht="16.5" spans="5:11">
      <c r="E21"/>
      <c r="F21" s="28" t="s">
        <v>180</v>
      </c>
      <c r="G21" s="29">
        <v>54</v>
      </c>
      <c r="H21" s="30">
        <v>54</v>
      </c>
      <c r="I21" s="64"/>
      <c r="J21" s="65"/>
      <c r="K21" s="234"/>
    </row>
    <row r="22" ht="15.75" spans="5:11">
      <c r="E22"/>
      <c r="F22" s="31"/>
      <c r="G22" s="32"/>
      <c r="H22" s="32"/>
      <c r="I22" s="64"/>
      <c r="J22" s="65"/>
      <c r="K22" s="234"/>
    </row>
    <row r="23" ht="21" spans="5:11">
      <c r="E23"/>
      <c r="F23" s="222" t="s">
        <v>181</v>
      </c>
      <c r="G23" s="22"/>
      <c r="H23" s="22"/>
      <c r="I23" s="64"/>
      <c r="J23" s="67">
        <f>J27+J28+J29</f>
        <v>6.209</v>
      </c>
      <c r="K23" s="234"/>
    </row>
    <row r="24" ht="15.75" spans="5:11">
      <c r="E24"/>
      <c r="F24" s="23" t="s">
        <v>176</v>
      </c>
      <c r="G24" s="23"/>
      <c r="H24" s="23"/>
      <c r="I24" s="23"/>
      <c r="J24" s="23"/>
      <c r="K24" s="234"/>
    </row>
    <row r="25" ht="16.5" spans="5:11">
      <c r="E25"/>
      <c r="F25" s="24" t="s">
        <v>161</v>
      </c>
      <c r="G25" s="22"/>
      <c r="H25" s="22"/>
      <c r="I25" s="64"/>
      <c r="J25" s="65"/>
      <c r="K25" s="234"/>
    </row>
    <row r="26" ht="16.5" spans="5:11">
      <c r="E26"/>
      <c r="F26" s="25" t="s">
        <v>162</v>
      </c>
      <c r="G26" s="26" t="s">
        <v>163</v>
      </c>
      <c r="H26" s="27" t="s">
        <v>164</v>
      </c>
      <c r="I26" s="64"/>
      <c r="J26" s="65"/>
      <c r="K26" s="234"/>
    </row>
    <row r="27" ht="16.5" spans="5:11">
      <c r="E27"/>
      <c r="F27" s="28" t="s">
        <v>182</v>
      </c>
      <c r="G27" s="34" t="s">
        <v>172</v>
      </c>
      <c r="H27" s="30">
        <v>50</v>
      </c>
      <c r="I27" s="64"/>
      <c r="J27" s="68">
        <f>J20</f>
        <v>0.65</v>
      </c>
      <c r="K27" s="234"/>
    </row>
    <row r="28" ht="16.5" spans="5:11">
      <c r="E28"/>
      <c r="F28" s="28" t="s">
        <v>183</v>
      </c>
      <c r="G28" s="29">
        <v>15</v>
      </c>
      <c r="H28" s="30">
        <v>15</v>
      </c>
      <c r="I28" s="64" t="s">
        <v>457</v>
      </c>
      <c r="J28" s="68">
        <f>G28*I28/1000</f>
        <v>1.095</v>
      </c>
      <c r="K28" s="234"/>
    </row>
    <row r="29" ht="16.5" spans="5:11">
      <c r="E29"/>
      <c r="F29" s="28" t="s">
        <v>185</v>
      </c>
      <c r="G29" s="29">
        <v>8</v>
      </c>
      <c r="H29" s="30">
        <v>7</v>
      </c>
      <c r="I29" s="64" t="s">
        <v>458</v>
      </c>
      <c r="J29" s="68">
        <f>G29*I29/1000</f>
        <v>4.464</v>
      </c>
      <c r="K29" s="234"/>
    </row>
    <row r="30" ht="16.5" spans="5:11">
      <c r="E30"/>
      <c r="F30" s="28" t="s">
        <v>180</v>
      </c>
      <c r="G30" s="29">
        <v>150</v>
      </c>
      <c r="H30" s="30">
        <v>150</v>
      </c>
      <c r="I30" s="64"/>
      <c r="J30" s="65"/>
      <c r="K30" s="234"/>
    </row>
    <row r="31" ht="15.75" spans="5:11">
      <c r="E31"/>
      <c r="F31" s="35"/>
      <c r="G31" s="36"/>
      <c r="H31" s="36"/>
      <c r="I31" s="64"/>
      <c r="J31" s="66"/>
      <c r="K31" s="234"/>
    </row>
    <row r="32" ht="21" spans="5:11">
      <c r="E32"/>
      <c r="F32" s="223" t="s">
        <v>459</v>
      </c>
      <c r="G32" s="36"/>
      <c r="H32" s="36"/>
      <c r="I32" s="64"/>
      <c r="J32" s="66"/>
      <c r="K32" s="234"/>
    </row>
    <row r="33" ht="15.75" spans="5:11">
      <c r="E33"/>
      <c r="F33" s="37" t="s">
        <v>51</v>
      </c>
      <c r="G33" s="38">
        <v>100</v>
      </c>
      <c r="H33" s="38">
        <v>100</v>
      </c>
      <c r="I33" s="64" t="s">
        <v>460</v>
      </c>
      <c r="J33" s="66">
        <f>G33*I33/1000</f>
        <v>5.009</v>
      </c>
      <c r="K33" s="233">
        <f>J33</f>
        <v>5.009</v>
      </c>
    </row>
    <row r="34" ht="15.75" spans="11:11">
      <c r="K34" s="236"/>
    </row>
    <row r="35" ht="21" spans="6:11">
      <c r="F35" s="224" t="s">
        <v>541</v>
      </c>
      <c r="K35" s="236"/>
    </row>
    <row r="36" ht="15.75" spans="5:11">
      <c r="E36"/>
      <c r="F36" s="4" t="s">
        <v>414</v>
      </c>
      <c r="G36">
        <v>214.5</v>
      </c>
      <c r="H36">
        <v>150</v>
      </c>
      <c r="I36">
        <v>342</v>
      </c>
      <c r="K36" s="237">
        <f>G36*I36/1000</f>
        <v>73.359</v>
      </c>
    </row>
    <row r="37" ht="15.75" spans="11:11">
      <c r="K37" s="236"/>
    </row>
    <row r="38" ht="16.5" spans="11:11">
      <c r="K38" s="236"/>
    </row>
    <row r="39" ht="21.75" spans="5:11">
      <c r="E39" s="220" t="s">
        <v>462</v>
      </c>
      <c r="F39" s="225" t="s">
        <v>463</v>
      </c>
      <c r="K39" s="237">
        <f>J41+J42+J44+J45</f>
        <v>9.849</v>
      </c>
    </row>
    <row r="40" ht="16.5" spans="5:11">
      <c r="E40"/>
      <c r="F40" s="77" t="s">
        <v>162</v>
      </c>
      <c r="G40" s="12" t="s">
        <v>163</v>
      </c>
      <c r="H40" s="13" t="s">
        <v>164</v>
      </c>
      <c r="K40" s="236"/>
    </row>
    <row r="41" ht="16.5" spans="5:11">
      <c r="E41"/>
      <c r="F41" s="46" t="s">
        <v>245</v>
      </c>
      <c r="G41" s="15">
        <v>57</v>
      </c>
      <c r="H41" s="16">
        <v>48</v>
      </c>
      <c r="I41">
        <v>90</v>
      </c>
      <c r="J41">
        <f>G41*I41/1000</f>
        <v>5.13</v>
      </c>
      <c r="K41" s="236"/>
    </row>
    <row r="42" ht="16.5" spans="5:11">
      <c r="E42"/>
      <c r="F42" s="46" t="s">
        <v>246</v>
      </c>
      <c r="G42" s="15">
        <v>44</v>
      </c>
      <c r="H42" s="16">
        <v>35</v>
      </c>
      <c r="I42">
        <v>85</v>
      </c>
      <c r="J42">
        <f t="shared" ref="J42:J45" si="0">G42*I42/1000</f>
        <v>3.74</v>
      </c>
      <c r="K42" s="236"/>
    </row>
    <row r="43" ht="16.5" spans="5:11">
      <c r="E43"/>
      <c r="F43" s="46" t="s">
        <v>247</v>
      </c>
      <c r="G43" s="15">
        <v>15</v>
      </c>
      <c r="H43" s="16">
        <v>12</v>
      </c>
      <c r="K43" s="236"/>
    </row>
    <row r="44" ht="16.5" spans="5:11">
      <c r="E44"/>
      <c r="F44" s="46" t="s">
        <v>248</v>
      </c>
      <c r="G44" s="15">
        <v>14</v>
      </c>
      <c r="H44" s="16">
        <v>12</v>
      </c>
      <c r="I44">
        <v>21</v>
      </c>
      <c r="J44">
        <f t="shared" si="0"/>
        <v>0.294</v>
      </c>
      <c r="K44" s="236"/>
    </row>
    <row r="45" ht="16.5" spans="5:11">
      <c r="E45"/>
      <c r="F45" s="46" t="s">
        <v>249</v>
      </c>
      <c r="G45" s="15">
        <v>5</v>
      </c>
      <c r="H45" s="16">
        <v>5</v>
      </c>
      <c r="I45">
        <v>137</v>
      </c>
      <c r="J45">
        <f t="shared" si="0"/>
        <v>0.685</v>
      </c>
      <c r="K45" s="236"/>
    </row>
    <row r="46" ht="15.75" spans="11:11">
      <c r="K46" s="236"/>
    </row>
    <row r="47" ht="21" spans="5:11">
      <c r="E47"/>
      <c r="F47" s="225" t="s">
        <v>250</v>
      </c>
      <c r="K47" s="237">
        <f>J50+J53+J56+J57+J58+J63+J64</f>
        <v>3.822</v>
      </c>
    </row>
    <row r="48" ht="16.5" spans="5:11">
      <c r="E48"/>
      <c r="F48" s="42" t="s">
        <v>251</v>
      </c>
      <c r="K48" s="236"/>
    </row>
    <row r="49" ht="16.5" spans="5:11">
      <c r="E49"/>
      <c r="F49" s="43" t="s">
        <v>162</v>
      </c>
      <c r="G49" s="226" t="s">
        <v>163</v>
      </c>
      <c r="H49" s="227" t="s">
        <v>164</v>
      </c>
      <c r="I49" s="238"/>
      <c r="J49" s="238"/>
      <c r="K49" s="236"/>
    </row>
    <row r="50" ht="16.5" spans="5:11">
      <c r="E50"/>
      <c r="F50" s="46" t="s">
        <v>252</v>
      </c>
      <c r="G50" s="228">
        <v>100</v>
      </c>
      <c r="H50" s="229">
        <v>75</v>
      </c>
      <c r="I50" s="238">
        <v>27</v>
      </c>
      <c r="J50" s="238">
        <f>G50*I50/1000</f>
        <v>2.7</v>
      </c>
      <c r="K50" s="236"/>
    </row>
    <row r="51" ht="16.5" spans="5:11">
      <c r="E51"/>
      <c r="F51" s="46" t="s">
        <v>253</v>
      </c>
      <c r="G51" s="228">
        <v>2</v>
      </c>
      <c r="H51" s="229">
        <v>2</v>
      </c>
      <c r="I51" s="238"/>
      <c r="J51" s="238"/>
      <c r="K51" s="236"/>
    </row>
    <row r="52" ht="16.5" spans="5:11">
      <c r="E52"/>
      <c r="F52" s="46" t="s">
        <v>254</v>
      </c>
      <c r="G52" s="228">
        <v>2</v>
      </c>
      <c r="H52" s="229">
        <v>2</v>
      </c>
      <c r="I52" s="238"/>
      <c r="J52" s="238"/>
      <c r="K52" s="236"/>
    </row>
    <row r="53" ht="16.5" spans="5:11">
      <c r="E53"/>
      <c r="F53" s="46" t="s">
        <v>255</v>
      </c>
      <c r="G53" s="228">
        <v>2</v>
      </c>
      <c r="H53" s="229">
        <v>2</v>
      </c>
      <c r="I53" s="238">
        <v>59</v>
      </c>
      <c r="J53" s="238">
        <f>G53*I53/1000</f>
        <v>0.118</v>
      </c>
      <c r="K53" s="236"/>
    </row>
    <row r="54" ht="16.5" spans="5:11">
      <c r="E54"/>
      <c r="F54" s="46" t="s">
        <v>256</v>
      </c>
      <c r="G54" s="230" t="s">
        <v>172</v>
      </c>
      <c r="H54" s="229">
        <v>2</v>
      </c>
      <c r="I54" s="238"/>
      <c r="J54" s="238"/>
      <c r="K54" s="236"/>
    </row>
    <row r="55" ht="16.5" spans="5:11">
      <c r="E55"/>
      <c r="F55" s="46" t="s">
        <v>257</v>
      </c>
      <c r="G55" s="228">
        <v>2</v>
      </c>
      <c r="H55" s="229">
        <v>2</v>
      </c>
      <c r="I55" s="238"/>
      <c r="J55" s="238"/>
      <c r="K55" s="236"/>
    </row>
    <row r="56" ht="16.5" spans="5:11">
      <c r="E56"/>
      <c r="F56" s="46" t="s">
        <v>258</v>
      </c>
      <c r="G56" s="228">
        <v>12.5</v>
      </c>
      <c r="H56" s="229">
        <v>10</v>
      </c>
      <c r="I56" s="238">
        <v>30</v>
      </c>
      <c r="J56" s="238">
        <f>G56*I56/1000</f>
        <v>0.375</v>
      </c>
      <c r="K56" s="236"/>
    </row>
    <row r="57" ht="16.5" spans="5:11">
      <c r="E57"/>
      <c r="F57" s="46" t="s">
        <v>259</v>
      </c>
      <c r="G57" s="228">
        <v>12</v>
      </c>
      <c r="H57" s="229">
        <v>10</v>
      </c>
      <c r="I57" s="238">
        <v>21</v>
      </c>
      <c r="J57" s="238">
        <f>G57*I57/1000</f>
        <v>0.252</v>
      </c>
      <c r="K57" s="236"/>
    </row>
    <row r="58" ht="16.5" spans="5:11">
      <c r="E58"/>
      <c r="F58" s="46" t="s">
        <v>249</v>
      </c>
      <c r="G58" s="228">
        <v>2.5</v>
      </c>
      <c r="H58" s="229">
        <v>2.5</v>
      </c>
      <c r="I58" s="238">
        <v>137</v>
      </c>
      <c r="J58" s="238">
        <f>G58*I58/1000</f>
        <v>0.3425</v>
      </c>
      <c r="K58" s="236"/>
    </row>
    <row r="59" ht="16.5" spans="5:11">
      <c r="E59"/>
      <c r="F59" s="231" t="s">
        <v>260</v>
      </c>
      <c r="G59" s="228" t="s">
        <v>172</v>
      </c>
      <c r="H59" s="229">
        <v>175</v>
      </c>
      <c r="I59" s="238"/>
      <c r="J59" s="238"/>
      <c r="K59" s="236"/>
    </row>
    <row r="60" ht="16.5" spans="5:11">
      <c r="E60"/>
      <c r="F60" s="46" t="s">
        <v>261</v>
      </c>
      <c r="G60" s="228">
        <v>175</v>
      </c>
      <c r="H60" s="229">
        <v>175</v>
      </c>
      <c r="I60" s="238"/>
      <c r="J60" s="238"/>
      <c r="K60" s="236"/>
    </row>
    <row r="61" ht="16.5" spans="5:11">
      <c r="E61"/>
      <c r="F61" s="46" t="s">
        <v>262</v>
      </c>
      <c r="G61" s="228">
        <v>175</v>
      </c>
      <c r="H61" s="229">
        <v>175</v>
      </c>
      <c r="I61" s="238"/>
      <c r="J61" s="238"/>
      <c r="K61" s="236"/>
    </row>
    <row r="62" ht="16.5" spans="5:11">
      <c r="E62"/>
      <c r="F62" s="46" t="s">
        <v>170</v>
      </c>
      <c r="G62" s="228">
        <v>175</v>
      </c>
      <c r="H62" s="229">
        <v>175</v>
      </c>
      <c r="I62" s="238"/>
      <c r="J62" s="238"/>
      <c r="K62" s="236"/>
    </row>
    <row r="63" ht="16.5" spans="5:11">
      <c r="E63"/>
      <c r="F63" s="46" t="s">
        <v>263</v>
      </c>
      <c r="G63" s="228">
        <v>0.01</v>
      </c>
      <c r="H63" s="229">
        <v>0.01</v>
      </c>
      <c r="I63" s="239">
        <v>900</v>
      </c>
      <c r="J63" s="238">
        <f>G63*I63/1000</f>
        <v>0.009</v>
      </c>
      <c r="K63" s="236"/>
    </row>
    <row r="64" ht="16.5" spans="5:11">
      <c r="E64"/>
      <c r="F64" s="46" t="s">
        <v>264</v>
      </c>
      <c r="G64" s="228">
        <v>1.5</v>
      </c>
      <c r="H64" s="229">
        <v>1.5</v>
      </c>
      <c r="I64" s="238">
        <v>17</v>
      </c>
      <c r="J64" s="238">
        <f>G64*I64/1000</f>
        <v>0.0255</v>
      </c>
      <c r="K64" s="236"/>
    </row>
    <row r="65" ht="15.75" spans="11:11">
      <c r="K65" s="236"/>
    </row>
    <row r="66" ht="21" spans="5:11">
      <c r="E66"/>
      <c r="F66" s="225" t="s">
        <v>265</v>
      </c>
      <c r="K66" s="237">
        <f>J73+J76</f>
        <v>14.23</v>
      </c>
    </row>
    <row r="67" ht="15.75" spans="5:11">
      <c r="E67"/>
      <c r="F67" s="50" t="s">
        <v>266</v>
      </c>
      <c r="K67" s="236"/>
    </row>
    <row r="68" ht="15.75" spans="5:11">
      <c r="E68"/>
      <c r="F68" s="50" t="s">
        <v>191</v>
      </c>
      <c r="K68" s="236"/>
    </row>
    <row r="69" ht="15.75" spans="11:11">
      <c r="K69" s="236"/>
    </row>
    <row r="70" ht="15.75" spans="5:11">
      <c r="E70"/>
      <c r="F70" s="71" t="s">
        <v>192</v>
      </c>
      <c r="K70" s="236"/>
    </row>
    <row r="71" ht="16.5" spans="5:11">
      <c r="E71"/>
      <c r="F71" s="42" t="s">
        <v>161</v>
      </c>
      <c r="K71" s="236"/>
    </row>
    <row r="72" ht="16.5" spans="5:11">
      <c r="E72"/>
      <c r="F72" s="43" t="s">
        <v>162</v>
      </c>
      <c r="G72" s="226" t="s">
        <v>163</v>
      </c>
      <c r="H72" s="227" t="s">
        <v>164</v>
      </c>
      <c r="I72" s="238"/>
      <c r="J72" s="238"/>
      <c r="K72" s="236"/>
    </row>
    <row r="73" ht="16.5" spans="5:11">
      <c r="E73"/>
      <c r="F73" s="46" t="s">
        <v>268</v>
      </c>
      <c r="G73" s="228">
        <v>92</v>
      </c>
      <c r="H73" s="229">
        <v>92</v>
      </c>
      <c r="I73" s="238">
        <v>95</v>
      </c>
      <c r="J73" s="238">
        <f>G73*I73/1000</f>
        <v>8.74</v>
      </c>
      <c r="K73" s="236"/>
    </row>
    <row r="74" ht="16.5" spans="5:11">
      <c r="E74"/>
      <c r="F74" s="46" t="s">
        <v>180</v>
      </c>
      <c r="G74" s="228">
        <v>136</v>
      </c>
      <c r="H74" s="229">
        <v>136</v>
      </c>
      <c r="I74" s="238"/>
      <c r="J74" s="238"/>
      <c r="K74" s="236"/>
    </row>
    <row r="75" ht="16.5" spans="5:11">
      <c r="E75"/>
      <c r="F75" s="72" t="s">
        <v>269</v>
      </c>
      <c r="G75" s="230" t="s">
        <v>172</v>
      </c>
      <c r="H75" s="240">
        <v>192</v>
      </c>
      <c r="I75" s="238"/>
      <c r="J75" s="238"/>
      <c r="K75" s="236"/>
    </row>
    <row r="76" ht="16.5" spans="5:11">
      <c r="E76"/>
      <c r="F76" s="46" t="s">
        <v>173</v>
      </c>
      <c r="G76" s="228">
        <v>9</v>
      </c>
      <c r="H76" s="229">
        <v>9</v>
      </c>
      <c r="I76" s="238">
        <v>610</v>
      </c>
      <c r="J76" s="238">
        <f>G76*I76/1000</f>
        <v>5.49</v>
      </c>
      <c r="K76" s="236"/>
    </row>
    <row r="77" ht="15.75" spans="11:11">
      <c r="K77" s="236"/>
    </row>
    <row r="78" ht="21" spans="5:11">
      <c r="E78"/>
      <c r="F78" s="225" t="s">
        <v>270</v>
      </c>
      <c r="K78" s="237">
        <f>J86+J89+J90+J92+J94</f>
        <v>39.5862</v>
      </c>
    </row>
    <row r="79" ht="15.75" spans="5:11">
      <c r="E79"/>
      <c r="F79" s="75" t="s">
        <v>271</v>
      </c>
      <c r="K79" s="236"/>
    </row>
    <row r="80" ht="15.75" spans="5:11">
      <c r="E80"/>
      <c r="F80" s="75" t="s">
        <v>191</v>
      </c>
      <c r="K80" s="236"/>
    </row>
    <row r="81" ht="15.75" spans="11:11">
      <c r="K81" s="236"/>
    </row>
    <row r="82" ht="15.75" spans="5:11">
      <c r="E82"/>
      <c r="F82" s="71" t="s">
        <v>192</v>
      </c>
      <c r="K82" s="236"/>
    </row>
    <row r="83" ht="16.5" spans="5:11">
      <c r="E83"/>
      <c r="F83" s="76" t="s">
        <v>272</v>
      </c>
      <c r="K83" s="236"/>
    </row>
    <row r="84" ht="16.5" spans="5:11">
      <c r="E84"/>
      <c r="F84" s="77" t="s">
        <v>162</v>
      </c>
      <c r="G84" s="12" t="s">
        <v>163</v>
      </c>
      <c r="H84" s="13" t="s">
        <v>164</v>
      </c>
      <c r="K84" s="236"/>
    </row>
    <row r="85" ht="16.5" spans="5:11">
      <c r="E85"/>
      <c r="F85" s="46" t="s">
        <v>273</v>
      </c>
      <c r="G85" s="15">
        <v>100</v>
      </c>
      <c r="H85" s="241">
        <v>73.75</v>
      </c>
      <c r="K85" s="236"/>
    </row>
    <row r="86" ht="16.5" spans="5:11">
      <c r="E86"/>
      <c r="F86" s="46" t="s">
        <v>274</v>
      </c>
      <c r="G86" s="15">
        <v>87.5</v>
      </c>
      <c r="H86" s="241">
        <v>73.75</v>
      </c>
      <c r="I86">
        <v>360.36</v>
      </c>
      <c r="J86">
        <f>G86*I86/1000</f>
        <v>31.5315</v>
      </c>
      <c r="K86" s="236"/>
    </row>
    <row r="87" ht="16.5" spans="5:11">
      <c r="E87"/>
      <c r="F87" s="46" t="s">
        <v>275</v>
      </c>
      <c r="G87" s="242">
        <v>112.5</v>
      </c>
      <c r="H87" s="241">
        <v>73.75</v>
      </c>
      <c r="K87" s="236"/>
    </row>
    <row r="88" ht="16.5" spans="5:11">
      <c r="E88"/>
      <c r="F88" s="78" t="s">
        <v>276</v>
      </c>
      <c r="G88" s="18" t="s">
        <v>172</v>
      </c>
      <c r="H88" s="79" t="s">
        <v>172</v>
      </c>
      <c r="K88" s="236"/>
    </row>
    <row r="89" ht="16.5" spans="5:11">
      <c r="E89"/>
      <c r="F89" s="46" t="s">
        <v>277</v>
      </c>
      <c r="G89" s="15">
        <v>17.5</v>
      </c>
      <c r="H89" s="80">
        <v>17.5</v>
      </c>
      <c r="I89">
        <v>50.09</v>
      </c>
      <c r="J89">
        <f>G89*I89/1000</f>
        <v>0.876575</v>
      </c>
      <c r="K89" s="236"/>
    </row>
    <row r="90" ht="16.5" spans="5:11">
      <c r="E90"/>
      <c r="F90" s="46" t="s">
        <v>278</v>
      </c>
      <c r="G90" s="15">
        <v>23.75</v>
      </c>
      <c r="H90" s="16">
        <v>23.75</v>
      </c>
      <c r="I90">
        <v>57.5</v>
      </c>
      <c r="J90">
        <f>G90*I90/1000</f>
        <v>1.365625</v>
      </c>
      <c r="K90" s="236"/>
    </row>
    <row r="91" ht="16.5" spans="5:11">
      <c r="E91"/>
      <c r="F91" s="46" t="s">
        <v>170</v>
      </c>
      <c r="G91" s="15">
        <v>23.75</v>
      </c>
      <c r="H91" s="16">
        <v>23.75</v>
      </c>
      <c r="K91" s="236"/>
    </row>
    <row r="92" ht="16.5" spans="5:11">
      <c r="E92"/>
      <c r="F92" s="46" t="s">
        <v>279</v>
      </c>
      <c r="G92" s="15">
        <v>10</v>
      </c>
      <c r="H92" s="16">
        <v>10</v>
      </c>
      <c r="I92">
        <v>200</v>
      </c>
      <c r="J92">
        <f>G92*I92/1000</f>
        <v>2</v>
      </c>
      <c r="K92" s="236"/>
    </row>
    <row r="93" ht="16.5" spans="5:11">
      <c r="E93"/>
      <c r="F93" s="78" t="s">
        <v>280</v>
      </c>
      <c r="G93" s="18" t="s">
        <v>172</v>
      </c>
      <c r="H93" s="19">
        <v>123.75</v>
      </c>
      <c r="K93" s="236"/>
    </row>
    <row r="94" ht="16.5" spans="5:11">
      <c r="E94"/>
      <c r="F94" s="46" t="s">
        <v>173</v>
      </c>
      <c r="G94" s="243">
        <v>6.25</v>
      </c>
      <c r="H94" s="16">
        <v>6.25</v>
      </c>
      <c r="I94">
        <v>610</v>
      </c>
      <c r="J94">
        <f>G94*I94/1000</f>
        <v>3.8125</v>
      </c>
      <c r="K94" s="236"/>
    </row>
    <row r="95" ht="15.75" spans="11:11">
      <c r="K95" s="236"/>
    </row>
    <row r="96" ht="21" spans="6:11">
      <c r="F96" s="224" t="s">
        <v>464</v>
      </c>
      <c r="K96" s="236"/>
    </row>
    <row r="97" ht="15.75" spans="5:11">
      <c r="E97"/>
      <c r="F97" s="4" t="s">
        <v>281</v>
      </c>
      <c r="G97" s="52">
        <v>200</v>
      </c>
      <c r="H97" s="52"/>
      <c r="I97">
        <v>60</v>
      </c>
      <c r="K97" s="237">
        <f>G97*I97/1000</f>
        <v>12</v>
      </c>
    </row>
    <row r="98" ht="15.75" spans="11:11">
      <c r="K98" s="236"/>
    </row>
    <row r="99" ht="21" spans="6:11">
      <c r="F99" s="224" t="s">
        <v>542</v>
      </c>
      <c r="K99" s="236"/>
    </row>
    <row r="100" ht="15.75" spans="5:11">
      <c r="E100"/>
      <c r="F100" s="4" t="s">
        <v>32</v>
      </c>
      <c r="G100" s="244">
        <v>100</v>
      </c>
      <c r="I100">
        <v>32.63</v>
      </c>
      <c r="K100" s="237">
        <f>G100*I100/1000</f>
        <v>3.263</v>
      </c>
    </row>
    <row r="101" ht="15.75" spans="11:11">
      <c r="K101" s="236"/>
    </row>
    <row r="102" ht="15.75"/>
    <row r="103" s="2" customFormat="1" ht="21.75" spans="5:11">
      <c r="E103" s="81"/>
      <c r="F103" s="219" t="s">
        <v>188</v>
      </c>
      <c r="K103" s="245">
        <f>K112+K126+K129+K142+K155+K164+K181+K198+K213+K152</f>
        <v>207.2388422</v>
      </c>
    </row>
    <row r="104" ht="15.75"/>
    <row r="105" ht="21.75" spans="5:11">
      <c r="E105" s="220" t="s">
        <v>451</v>
      </c>
      <c r="F105" s="225" t="s">
        <v>468</v>
      </c>
      <c r="I105" s="246">
        <f>K112+K126+K129+K142</f>
        <v>74.29818</v>
      </c>
      <c r="J105" s="53">
        <f>K103-I105</f>
        <v>132.9406622</v>
      </c>
      <c r="K105" s="58"/>
    </row>
    <row r="106" spans="6:11">
      <c r="F106" s="82" t="s">
        <v>154</v>
      </c>
      <c r="I106" s="57"/>
      <c r="K106" s="58"/>
    </row>
    <row r="107" spans="6:11">
      <c r="F107" s="20"/>
      <c r="I107" s="57"/>
      <c r="K107" s="58"/>
    </row>
    <row r="108" spans="6:11">
      <c r="F108" s="83" t="s">
        <v>155</v>
      </c>
      <c r="I108" s="57"/>
      <c r="K108" s="58"/>
    </row>
    <row r="109" spans="6:11">
      <c r="F109" s="84" t="s">
        <v>156</v>
      </c>
      <c r="I109" s="57"/>
      <c r="K109" s="58"/>
    </row>
    <row r="110" spans="6:11">
      <c r="F110" s="84" t="s">
        <v>157</v>
      </c>
      <c r="I110" s="57"/>
      <c r="K110" s="58"/>
    </row>
    <row r="111" spans="6:11">
      <c r="F111" s="82" t="s">
        <v>231</v>
      </c>
      <c r="I111" s="57"/>
      <c r="K111" s="58"/>
    </row>
    <row r="112" ht="16.5" spans="6:11">
      <c r="F112" s="10" t="s">
        <v>161</v>
      </c>
      <c r="I112" s="57"/>
      <c r="J112" s="53"/>
      <c r="K112" s="61">
        <f>J114+J115+J117+J118+J119+J120+J122+J123+J124</f>
        <v>61.73118</v>
      </c>
    </row>
    <row r="113" ht="15.75" spans="6:11">
      <c r="F113" s="11" t="s">
        <v>162</v>
      </c>
      <c r="G113" s="12" t="s">
        <v>163</v>
      </c>
      <c r="H113" s="13" t="s">
        <v>164</v>
      </c>
      <c r="I113" s="99" t="s">
        <v>165</v>
      </c>
      <c r="J113" s="100" t="s">
        <v>166</v>
      </c>
      <c r="K113" s="58"/>
    </row>
    <row r="114" ht="15.75" spans="6:11">
      <c r="F114" s="85" t="s">
        <v>193</v>
      </c>
      <c r="G114" s="15">
        <v>188</v>
      </c>
      <c r="H114" s="16">
        <v>186</v>
      </c>
      <c r="I114" s="101">
        <v>260</v>
      </c>
      <c r="J114" s="102">
        <f>I114*G114/1000</f>
        <v>48.88</v>
      </c>
      <c r="K114" s="58"/>
    </row>
    <row r="115" ht="15.75" spans="6:11">
      <c r="F115" s="85" t="s">
        <v>194</v>
      </c>
      <c r="G115" s="15">
        <v>12.94</v>
      </c>
      <c r="H115" s="16">
        <v>12.94</v>
      </c>
      <c r="I115" s="103">
        <v>40</v>
      </c>
      <c r="J115" s="102">
        <f t="shared" ref="J115:J118" si="1">I115*G115/1000</f>
        <v>0.5176</v>
      </c>
      <c r="K115" s="58"/>
    </row>
    <row r="116" ht="15.75" spans="6:11">
      <c r="F116" s="85" t="s">
        <v>469</v>
      </c>
      <c r="G116" s="15">
        <v>16</v>
      </c>
      <c r="H116" s="16">
        <v>16</v>
      </c>
      <c r="I116" s="103"/>
      <c r="J116" s="102">
        <f t="shared" si="1"/>
        <v>0</v>
      </c>
      <c r="K116" s="58"/>
    </row>
    <row r="117" ht="15.75" spans="6:11">
      <c r="F117" s="85" t="s">
        <v>180</v>
      </c>
      <c r="G117" s="15">
        <v>48</v>
      </c>
      <c r="H117" s="16">
        <v>48</v>
      </c>
      <c r="I117" s="62"/>
      <c r="J117" s="102">
        <f t="shared" si="1"/>
        <v>0</v>
      </c>
      <c r="K117" s="58"/>
    </row>
    <row r="118" customHeight="1" spans="6:11">
      <c r="F118" s="85" t="s">
        <v>232</v>
      </c>
      <c r="G118" s="15">
        <v>48</v>
      </c>
      <c r="H118" s="16">
        <v>48</v>
      </c>
      <c r="I118" s="104">
        <v>57.5</v>
      </c>
      <c r="J118" s="102">
        <f t="shared" si="1"/>
        <v>2.76</v>
      </c>
      <c r="K118" s="58"/>
    </row>
    <row r="119" ht="15.75" spans="6:11">
      <c r="F119" s="85" t="s">
        <v>167</v>
      </c>
      <c r="G119" s="15">
        <v>6</v>
      </c>
      <c r="H119" s="16">
        <v>6</v>
      </c>
      <c r="I119" s="104">
        <v>300</v>
      </c>
      <c r="J119" s="102">
        <f>G119*I119/1000</f>
        <v>1.8</v>
      </c>
      <c r="K119" s="58"/>
    </row>
    <row r="120" ht="15.75" spans="5:11">
      <c r="E120"/>
      <c r="F120" s="85" t="s">
        <v>183</v>
      </c>
      <c r="G120" s="15">
        <v>12.94</v>
      </c>
      <c r="H120" s="16">
        <v>12.94</v>
      </c>
      <c r="I120" s="104">
        <v>73</v>
      </c>
      <c r="J120" s="102">
        <f t="shared" ref="J120:J124" si="2">I120*G120/1000</f>
        <v>0.94462</v>
      </c>
      <c r="K120" s="58"/>
    </row>
    <row r="121" ht="15.75" spans="5:11">
      <c r="E121"/>
      <c r="F121" s="85" t="s">
        <v>470</v>
      </c>
      <c r="G121" s="15">
        <v>0.02</v>
      </c>
      <c r="H121" s="16">
        <v>0.02</v>
      </c>
      <c r="I121" s="104"/>
      <c r="J121" s="102">
        <f t="shared" si="2"/>
        <v>0</v>
      </c>
      <c r="K121" s="58"/>
    </row>
    <row r="122" ht="15.75" spans="5:11">
      <c r="E122"/>
      <c r="F122" s="85" t="s">
        <v>233</v>
      </c>
      <c r="G122" s="15">
        <v>6.94</v>
      </c>
      <c r="H122" s="16">
        <v>6.94</v>
      </c>
      <c r="I122" s="104">
        <v>174</v>
      </c>
      <c r="J122" s="102">
        <f t="shared" si="2"/>
        <v>1.20756</v>
      </c>
      <c r="K122" s="58"/>
    </row>
    <row r="123" ht="15.75" spans="5:11">
      <c r="E123"/>
      <c r="F123" s="85" t="s">
        <v>234</v>
      </c>
      <c r="G123" s="15">
        <v>6.94</v>
      </c>
      <c r="H123" s="16">
        <v>6.94</v>
      </c>
      <c r="I123" s="104">
        <v>200</v>
      </c>
      <c r="J123" s="67">
        <f t="shared" si="2"/>
        <v>1.388</v>
      </c>
      <c r="K123" s="58"/>
    </row>
    <row r="124" ht="15.75" spans="5:11">
      <c r="E124"/>
      <c r="F124" s="85" t="s">
        <v>173</v>
      </c>
      <c r="G124" s="15">
        <v>6.94</v>
      </c>
      <c r="H124" s="16">
        <v>6.94</v>
      </c>
      <c r="I124" s="62">
        <v>610</v>
      </c>
      <c r="J124" s="67">
        <f t="shared" si="2"/>
        <v>4.2334</v>
      </c>
      <c r="K124" s="58"/>
    </row>
    <row r="125" spans="5:11">
      <c r="E125"/>
      <c r="F125" s="20"/>
      <c r="I125" s="57"/>
      <c r="K125" s="58"/>
    </row>
    <row r="126" spans="5:11">
      <c r="E126"/>
      <c r="F126" s="86" t="s">
        <v>199</v>
      </c>
      <c r="G126" s="87">
        <v>26</v>
      </c>
      <c r="H126" s="88"/>
      <c r="I126" s="105">
        <v>152</v>
      </c>
      <c r="J126" s="67">
        <f>I126*G126/1000</f>
        <v>3.952</v>
      </c>
      <c r="K126" s="61">
        <f>J126</f>
        <v>3.952</v>
      </c>
    </row>
    <row r="127" spans="5:11">
      <c r="E127"/>
      <c r="F127" s="20"/>
      <c r="H127" s="52"/>
      <c r="I127" s="57"/>
      <c r="J127" s="53"/>
      <c r="K127" s="58"/>
    </row>
    <row r="128" spans="5:11">
      <c r="E128"/>
      <c r="F128" s="20"/>
      <c r="I128" s="57"/>
      <c r="K128" s="58"/>
    </row>
    <row r="129" ht="21" spans="5:11">
      <c r="E129"/>
      <c r="F129" s="247" t="s">
        <v>500</v>
      </c>
      <c r="G129" s="22"/>
      <c r="H129" s="22"/>
      <c r="I129" s="106"/>
      <c r="J129" s="66"/>
      <c r="K129" s="61">
        <f>J136+J138</f>
        <v>0.99</v>
      </c>
    </row>
    <row r="130" spans="5:11">
      <c r="E130"/>
      <c r="F130" s="90" t="s">
        <v>191</v>
      </c>
      <c r="G130" s="22"/>
      <c r="H130" s="22"/>
      <c r="I130" s="106"/>
      <c r="J130" s="65"/>
      <c r="K130" s="58"/>
    </row>
    <row r="131" spans="5:11">
      <c r="E131"/>
      <c r="F131" s="91"/>
      <c r="G131" s="22"/>
      <c r="H131" s="22"/>
      <c r="I131" s="106"/>
      <c r="J131" s="65"/>
      <c r="K131" s="58"/>
    </row>
    <row r="132" spans="5:11">
      <c r="E132"/>
      <c r="F132" s="92" t="s">
        <v>192</v>
      </c>
      <c r="G132" s="22"/>
      <c r="H132" s="22"/>
      <c r="I132" s="106"/>
      <c r="J132" s="65"/>
      <c r="K132" s="58"/>
    </row>
    <row r="133" spans="5:11">
      <c r="E133"/>
      <c r="F133" s="93" t="s">
        <v>200</v>
      </c>
      <c r="G133" s="22"/>
      <c r="H133" s="22"/>
      <c r="I133" s="106"/>
      <c r="J133" s="65"/>
      <c r="K133" s="58"/>
    </row>
    <row r="134" ht="15.75" spans="5:11">
      <c r="E134"/>
      <c r="F134" s="24" t="s">
        <v>161</v>
      </c>
      <c r="G134" s="22"/>
      <c r="H134" s="22"/>
      <c r="I134" s="106"/>
      <c r="J134" s="65"/>
      <c r="K134" s="58"/>
    </row>
    <row r="135" spans="5:11">
      <c r="E135"/>
      <c r="F135" s="94" t="s">
        <v>162</v>
      </c>
      <c r="G135" s="95" t="s">
        <v>163</v>
      </c>
      <c r="H135" s="95" t="s">
        <v>164</v>
      </c>
      <c r="I135" s="106"/>
      <c r="J135" s="65"/>
      <c r="K135" s="58"/>
    </row>
    <row r="136" spans="5:11">
      <c r="E136"/>
      <c r="F136" s="96" t="s">
        <v>178</v>
      </c>
      <c r="G136" s="97">
        <v>0.4</v>
      </c>
      <c r="H136" s="97">
        <v>0.4</v>
      </c>
      <c r="I136" s="106" t="s">
        <v>454</v>
      </c>
      <c r="J136" s="66">
        <f>G136*I136/1000</f>
        <v>0.26</v>
      </c>
      <c r="K136" s="58"/>
    </row>
    <row r="137" spans="5:11">
      <c r="E137"/>
      <c r="F137" s="96" t="s">
        <v>180</v>
      </c>
      <c r="G137" s="97">
        <v>54</v>
      </c>
      <c r="H137" s="97">
        <v>54</v>
      </c>
      <c r="I137" s="106"/>
      <c r="J137" s="65"/>
      <c r="K137" s="58"/>
    </row>
    <row r="138" spans="5:11">
      <c r="E138"/>
      <c r="F138" s="96" t="s">
        <v>183</v>
      </c>
      <c r="G138" s="97">
        <v>10</v>
      </c>
      <c r="H138" s="97">
        <v>10</v>
      </c>
      <c r="I138" s="106" t="s">
        <v>457</v>
      </c>
      <c r="J138" s="66">
        <f>G138*I138/1000</f>
        <v>0.73</v>
      </c>
      <c r="K138" s="58"/>
    </row>
    <row r="139" spans="5:11">
      <c r="E139"/>
      <c r="F139" s="96" t="s">
        <v>180</v>
      </c>
      <c r="G139" s="97">
        <v>190</v>
      </c>
      <c r="H139" s="97">
        <v>190</v>
      </c>
      <c r="I139" s="106"/>
      <c r="J139" s="65"/>
      <c r="K139" s="58"/>
    </row>
    <row r="140" spans="5:11">
      <c r="E140"/>
      <c r="F140" s="20"/>
      <c r="I140" s="57"/>
      <c r="K140" s="58"/>
    </row>
    <row r="141" spans="5:11">
      <c r="E141"/>
      <c r="F141" s="20"/>
      <c r="I141" s="57"/>
      <c r="K141" s="58"/>
    </row>
    <row r="142" ht="22.5" customHeight="1" spans="5:11">
      <c r="E142"/>
      <c r="F142" s="248" t="s">
        <v>476</v>
      </c>
      <c r="G142" s="248"/>
      <c r="H142" s="248"/>
      <c r="I142" s="248"/>
      <c r="J142" s="248"/>
      <c r="K142" s="61">
        <f>K145+K147</f>
        <v>7.625</v>
      </c>
    </row>
    <row r="143" ht="15.75" spans="5:11">
      <c r="E143"/>
      <c r="F143" s="20"/>
      <c r="I143" s="57"/>
      <c r="K143" s="58"/>
    </row>
    <row r="144" ht="15.75" spans="5:11">
      <c r="E144"/>
      <c r="F144" s="108" t="s">
        <v>162</v>
      </c>
      <c r="G144" s="109" t="s">
        <v>163</v>
      </c>
      <c r="H144" s="110" t="s">
        <v>164</v>
      </c>
      <c r="I144" s="132"/>
      <c r="J144" s="68"/>
      <c r="K144" s="58"/>
    </row>
    <row r="145" ht="15.75" spans="5:11">
      <c r="E145"/>
      <c r="F145" s="111" t="s">
        <v>173</v>
      </c>
      <c r="G145" s="112">
        <v>12.5</v>
      </c>
      <c r="H145" s="113">
        <v>12.5</v>
      </c>
      <c r="I145" s="132">
        <v>610</v>
      </c>
      <c r="J145" s="68">
        <f>G145*I145/1000</f>
        <v>7.625</v>
      </c>
      <c r="K145" s="58">
        <f>J145</f>
        <v>7.625</v>
      </c>
    </row>
    <row r="146" ht="15.75" hidden="1" spans="5:11">
      <c r="E146"/>
      <c r="F146" s="111" t="s">
        <v>202</v>
      </c>
      <c r="G146" s="112">
        <v>12.5</v>
      </c>
      <c r="H146" s="113">
        <v>12.5</v>
      </c>
      <c r="I146" s="132"/>
      <c r="J146" s="68"/>
      <c r="K146" s="58"/>
    </row>
    <row r="147" ht="15.75" spans="5:11">
      <c r="E147"/>
      <c r="F147" s="111" t="s">
        <v>203</v>
      </c>
      <c r="G147" s="112">
        <v>37.5</v>
      </c>
      <c r="H147" s="112">
        <v>37.5</v>
      </c>
      <c r="I147" s="64"/>
      <c r="J147" s="68">
        <f>G147*I147/1000</f>
        <v>0</v>
      </c>
      <c r="K147" s="58">
        <f>J147</f>
        <v>0</v>
      </c>
    </row>
    <row r="148" ht="15.75" spans="5:11">
      <c r="E148"/>
      <c r="F148" s="111" t="s">
        <v>205</v>
      </c>
      <c r="G148" s="112">
        <v>37.5</v>
      </c>
      <c r="H148" s="112">
        <v>37.5</v>
      </c>
      <c r="I148" s="132">
        <v>50.09</v>
      </c>
      <c r="J148" s="68">
        <f>G148*I148/1000</f>
        <v>1.878375</v>
      </c>
      <c r="K148" s="58">
        <f>J148</f>
        <v>1.878375</v>
      </c>
    </row>
    <row r="149" spans="11:11">
      <c r="K149" s="253"/>
    </row>
    <row r="150" spans="11:11">
      <c r="K150" s="253"/>
    </row>
    <row r="151" ht="21" spans="6:11">
      <c r="F151" s="224" t="s">
        <v>478</v>
      </c>
      <c r="K151" s="253"/>
    </row>
    <row r="152" spans="6:11">
      <c r="F152" s="20" t="s">
        <v>479</v>
      </c>
      <c r="G152">
        <v>214.5</v>
      </c>
      <c r="H152">
        <v>150</v>
      </c>
      <c r="I152">
        <v>342</v>
      </c>
      <c r="K152" s="175">
        <f>G152*I152/1000</f>
        <v>73.359</v>
      </c>
    </row>
    <row r="153" spans="11:11">
      <c r="K153" s="253"/>
    </row>
    <row r="154" ht="21.75" spans="6:11">
      <c r="F154" s="224" t="s">
        <v>480</v>
      </c>
      <c r="K154" s="253"/>
    </row>
    <row r="155" ht="18" spans="5:11">
      <c r="E155" s="220" t="s">
        <v>462</v>
      </c>
      <c r="F155" s="114" t="s">
        <v>283</v>
      </c>
      <c r="G155" s="115"/>
      <c r="H155" s="115"/>
      <c r="K155" s="175">
        <f>J160+J161</f>
        <v>10.62</v>
      </c>
    </row>
    <row r="156" spans="5:11">
      <c r="E156"/>
      <c r="F156" s="116"/>
      <c r="G156" s="115"/>
      <c r="H156" s="115"/>
      <c r="K156" s="253"/>
    </row>
    <row r="157" ht="31.5" customHeight="1" spans="5:11">
      <c r="E157"/>
      <c r="F157" s="117"/>
      <c r="G157" s="118" t="s">
        <v>284</v>
      </c>
      <c r="H157" s="118"/>
      <c r="K157" s="253"/>
    </row>
    <row r="158" ht="15.75" spans="5:11">
      <c r="E158"/>
      <c r="F158" s="119"/>
      <c r="G158" s="118" t="s">
        <v>285</v>
      </c>
      <c r="H158" s="118"/>
      <c r="K158" s="253"/>
    </row>
    <row r="159" ht="15.75" spans="5:11">
      <c r="E159"/>
      <c r="F159" s="117" t="s">
        <v>286</v>
      </c>
      <c r="G159" s="120" t="s">
        <v>163</v>
      </c>
      <c r="H159" s="120" t="s">
        <v>164</v>
      </c>
      <c r="K159" s="253"/>
    </row>
    <row r="160" ht="15.75" spans="5:11">
      <c r="E160"/>
      <c r="F160" s="117" t="s">
        <v>287</v>
      </c>
      <c r="G160" s="118">
        <v>118</v>
      </c>
      <c r="H160" s="118">
        <v>100</v>
      </c>
      <c r="I160">
        <v>90</v>
      </c>
      <c r="J160">
        <f>G160*I160/1000</f>
        <v>10.62</v>
      </c>
      <c r="K160" s="253"/>
    </row>
    <row r="161" ht="15.75" hidden="1" spans="5:11">
      <c r="E161"/>
      <c r="F161" s="117" t="s">
        <v>288</v>
      </c>
      <c r="G161" s="118"/>
      <c r="H161" s="118"/>
      <c r="J161">
        <f>G161*I161/1000</f>
        <v>0</v>
      </c>
      <c r="K161" s="253"/>
    </row>
    <row r="162" ht="15.75" spans="5:11">
      <c r="E162"/>
      <c r="F162" s="117" t="s">
        <v>289</v>
      </c>
      <c r="G162" s="249"/>
      <c r="H162" s="118">
        <v>100</v>
      </c>
      <c r="K162" s="253"/>
    </row>
    <row r="163" spans="11:11">
      <c r="K163" s="253"/>
    </row>
    <row r="164" ht="21" spans="5:11">
      <c r="E164"/>
      <c r="F164" s="225" t="s">
        <v>481</v>
      </c>
      <c r="K164" s="175">
        <f>J171+J172+J173+J174+J175+J176</f>
        <v>5.887</v>
      </c>
    </row>
    <row r="165" spans="5:11">
      <c r="E165"/>
      <c r="F165" s="50" t="s">
        <v>266</v>
      </c>
      <c r="K165" s="253"/>
    </row>
    <row r="166" spans="5:11">
      <c r="E166"/>
      <c r="F166" s="50" t="s">
        <v>191</v>
      </c>
      <c r="K166" s="253"/>
    </row>
    <row r="167" spans="11:11">
      <c r="K167" s="253"/>
    </row>
    <row r="168" spans="5:11">
      <c r="E168"/>
      <c r="F168" s="71" t="s">
        <v>192</v>
      </c>
      <c r="K168" s="253"/>
    </row>
    <row r="169" ht="15.75" spans="5:11">
      <c r="E169"/>
      <c r="F169" s="42" t="s">
        <v>251</v>
      </c>
      <c r="K169" s="253"/>
    </row>
    <row r="170" ht="15.75" spans="5:11">
      <c r="E170"/>
      <c r="F170" s="43" t="s">
        <v>162</v>
      </c>
      <c r="G170" s="44" t="s">
        <v>163</v>
      </c>
      <c r="H170" s="45" t="s">
        <v>164</v>
      </c>
      <c r="K170" s="253"/>
    </row>
    <row r="171" ht="15.75" spans="5:11">
      <c r="E171"/>
      <c r="F171" s="46" t="s">
        <v>290</v>
      </c>
      <c r="G171" s="47">
        <v>62.5</v>
      </c>
      <c r="H171" s="48">
        <v>50</v>
      </c>
      <c r="I171">
        <v>45</v>
      </c>
      <c r="J171">
        <f>G171*I171/1000</f>
        <v>2.8125</v>
      </c>
      <c r="K171" s="253"/>
    </row>
    <row r="172" ht="15.75" spans="5:11">
      <c r="E172"/>
      <c r="F172" s="46" t="s">
        <v>252</v>
      </c>
      <c r="G172" s="47">
        <v>40</v>
      </c>
      <c r="H172" s="48">
        <v>30</v>
      </c>
      <c r="I172">
        <v>27</v>
      </c>
      <c r="J172">
        <f t="shared" ref="J172:J176" si="3">G172*I172/1000</f>
        <v>1.08</v>
      </c>
      <c r="K172" s="253"/>
    </row>
    <row r="173" ht="15.75" spans="6:11">
      <c r="F173" s="46" t="s">
        <v>258</v>
      </c>
      <c r="G173" s="47">
        <v>15.75</v>
      </c>
      <c r="H173" s="48">
        <v>12.5</v>
      </c>
      <c r="I173">
        <v>30</v>
      </c>
      <c r="J173">
        <f t="shared" si="3"/>
        <v>0.4725</v>
      </c>
      <c r="K173" s="253"/>
    </row>
    <row r="174" ht="15.75" spans="6:11">
      <c r="F174" s="46" t="s">
        <v>259</v>
      </c>
      <c r="G174" s="47">
        <v>12</v>
      </c>
      <c r="H174" s="48">
        <v>10</v>
      </c>
      <c r="I174">
        <v>21</v>
      </c>
      <c r="J174">
        <f t="shared" si="3"/>
        <v>0.252</v>
      </c>
      <c r="K174" s="253"/>
    </row>
    <row r="175" ht="15.75" spans="6:11">
      <c r="F175" s="46" t="s">
        <v>291</v>
      </c>
      <c r="G175" s="47">
        <v>2.5</v>
      </c>
      <c r="H175" s="48">
        <v>2.5</v>
      </c>
      <c r="I175">
        <v>234</v>
      </c>
      <c r="J175">
        <f t="shared" si="3"/>
        <v>0.585</v>
      </c>
      <c r="K175" s="253"/>
    </row>
    <row r="176" ht="15.75" spans="6:11">
      <c r="F176" s="46" t="s">
        <v>249</v>
      </c>
      <c r="G176" s="47">
        <v>5</v>
      </c>
      <c r="H176" s="48">
        <v>5</v>
      </c>
      <c r="I176">
        <v>137</v>
      </c>
      <c r="J176">
        <f t="shared" si="3"/>
        <v>0.685</v>
      </c>
      <c r="K176" s="253"/>
    </row>
    <row r="177" ht="15.75" spans="6:11">
      <c r="F177" s="46" t="s">
        <v>292</v>
      </c>
      <c r="G177" s="47">
        <v>200</v>
      </c>
      <c r="H177" s="48">
        <v>200</v>
      </c>
      <c r="K177" s="253"/>
    </row>
    <row r="178" ht="15.75" spans="6:11">
      <c r="F178" s="46" t="s">
        <v>262</v>
      </c>
      <c r="G178" s="47">
        <v>200</v>
      </c>
      <c r="H178" s="48">
        <v>200</v>
      </c>
      <c r="K178" s="253"/>
    </row>
    <row r="179" ht="15.75" spans="6:11">
      <c r="F179" s="46" t="s">
        <v>170</v>
      </c>
      <c r="G179" s="47">
        <v>200</v>
      </c>
      <c r="H179" s="48">
        <v>200</v>
      </c>
      <c r="K179" s="253"/>
    </row>
    <row r="180" spans="11:11">
      <c r="K180" s="253"/>
    </row>
    <row r="181" ht="21" spans="5:11">
      <c r="E181"/>
      <c r="F181" s="250" t="s">
        <v>482</v>
      </c>
      <c r="G181" s="115"/>
      <c r="H181" s="115"/>
      <c r="K181" s="175">
        <f>J187+J188+J189+J191+J192+J193+J194+J195</f>
        <v>36.5489122</v>
      </c>
    </row>
    <row r="182" ht="14.45" customHeight="1" spans="5:11">
      <c r="E182"/>
      <c r="F182" s="251" t="s">
        <v>162</v>
      </c>
      <c r="G182" s="126" t="s">
        <v>163</v>
      </c>
      <c r="H182" s="126" t="s">
        <v>164</v>
      </c>
      <c r="K182" s="253"/>
    </row>
    <row r="183" ht="14.45" customHeight="1" spans="5:11">
      <c r="E183"/>
      <c r="F183" s="251" t="s">
        <v>483</v>
      </c>
      <c r="G183" s="252" t="s">
        <v>484</v>
      </c>
      <c r="H183" s="252">
        <v>100</v>
      </c>
      <c r="K183" s="253"/>
    </row>
    <row r="184" ht="14.45" customHeight="1" spans="5:11">
      <c r="E184"/>
      <c r="F184" s="251" t="s">
        <v>485</v>
      </c>
      <c r="G184" s="252">
        <v>100</v>
      </c>
      <c r="H184" s="252">
        <v>96.66</v>
      </c>
      <c r="K184" s="253"/>
    </row>
    <row r="185" ht="14.45" hidden="1" customHeight="1" spans="5:11">
      <c r="E185"/>
      <c r="F185" s="251"/>
      <c r="G185" s="252"/>
      <c r="H185" s="252"/>
      <c r="K185" s="253"/>
    </row>
    <row r="186" hidden="1" spans="5:11">
      <c r="E186"/>
      <c r="F186" s="127" t="s">
        <v>294</v>
      </c>
      <c r="G186" s="252">
        <v>196.6</v>
      </c>
      <c r="H186" s="252">
        <v>174.6</v>
      </c>
      <c r="K186" s="253"/>
    </row>
    <row r="187" spans="5:11">
      <c r="E187"/>
      <c r="F187" s="127" t="s">
        <v>486</v>
      </c>
      <c r="G187" s="252">
        <v>124.66</v>
      </c>
      <c r="H187" s="252">
        <v>91.34</v>
      </c>
      <c r="I187">
        <v>235.17</v>
      </c>
      <c r="J187">
        <f>G187*I187/1000</f>
        <v>29.3162922</v>
      </c>
      <c r="K187" s="253"/>
    </row>
    <row r="188" spans="5:11">
      <c r="E188"/>
      <c r="F188" s="127" t="s">
        <v>249</v>
      </c>
      <c r="G188" s="252">
        <v>4</v>
      </c>
      <c r="H188" s="252">
        <v>4</v>
      </c>
      <c r="I188">
        <v>137</v>
      </c>
      <c r="J188">
        <f t="shared" ref="J188:J195" si="4">G188*I188/1000</f>
        <v>0.548</v>
      </c>
      <c r="K188" s="253"/>
    </row>
    <row r="189" spans="5:11">
      <c r="E189"/>
      <c r="F189" s="127" t="s">
        <v>487</v>
      </c>
      <c r="G189" s="252">
        <v>1.44</v>
      </c>
      <c r="H189" s="252">
        <v>1.44</v>
      </c>
      <c r="I189">
        <v>17</v>
      </c>
      <c r="J189">
        <f t="shared" si="4"/>
        <v>0.02448</v>
      </c>
      <c r="K189" s="253"/>
    </row>
    <row r="190" spans="5:11">
      <c r="E190"/>
      <c r="F190" s="128" t="s">
        <v>296</v>
      </c>
      <c r="G190" s="252" t="s">
        <v>172</v>
      </c>
      <c r="H190" s="252">
        <v>66.6</v>
      </c>
      <c r="K190" s="253"/>
    </row>
    <row r="191" spans="5:11">
      <c r="E191"/>
      <c r="F191" s="127" t="s">
        <v>259</v>
      </c>
      <c r="G191" s="252">
        <v>12.66</v>
      </c>
      <c r="H191" s="252">
        <v>10.66</v>
      </c>
      <c r="I191">
        <v>21</v>
      </c>
      <c r="J191">
        <f t="shared" si="4"/>
        <v>0.26586</v>
      </c>
      <c r="K191" s="253"/>
    </row>
    <row r="192" spans="5:11">
      <c r="E192"/>
      <c r="F192" s="127" t="s">
        <v>258</v>
      </c>
      <c r="G192" s="252">
        <v>13.34</v>
      </c>
      <c r="H192" s="252">
        <v>10.66</v>
      </c>
      <c r="I192">
        <v>30</v>
      </c>
      <c r="J192">
        <f t="shared" si="4"/>
        <v>0.4002</v>
      </c>
      <c r="K192" s="253"/>
    </row>
    <row r="193" spans="5:11">
      <c r="E193"/>
      <c r="F193" s="254" t="s">
        <v>297</v>
      </c>
      <c r="G193" s="252">
        <v>46.66</v>
      </c>
      <c r="H193" s="252">
        <v>46.66</v>
      </c>
      <c r="I193">
        <v>84</v>
      </c>
      <c r="J193">
        <f t="shared" si="4"/>
        <v>3.91944</v>
      </c>
      <c r="K193" s="253"/>
    </row>
    <row r="194" ht="14.45" customHeight="1" spans="5:11">
      <c r="E194"/>
      <c r="F194" s="254" t="s">
        <v>249</v>
      </c>
      <c r="G194" s="252">
        <v>10.6</v>
      </c>
      <c r="H194" s="252">
        <v>10.6</v>
      </c>
      <c r="I194">
        <v>137</v>
      </c>
      <c r="J194">
        <f t="shared" si="4"/>
        <v>1.4522</v>
      </c>
      <c r="K194" s="253"/>
    </row>
    <row r="195" spans="6:11">
      <c r="F195" s="254" t="s">
        <v>298</v>
      </c>
      <c r="G195" s="252">
        <v>2.66</v>
      </c>
      <c r="H195" s="252">
        <v>2.66</v>
      </c>
      <c r="I195">
        <v>234</v>
      </c>
      <c r="J195">
        <f t="shared" si="4"/>
        <v>0.62244</v>
      </c>
      <c r="K195" s="253"/>
    </row>
    <row r="196" ht="14.45" customHeight="1" spans="6:11">
      <c r="F196" s="255" t="s">
        <v>299</v>
      </c>
      <c r="G196" s="252" t="s">
        <v>172</v>
      </c>
      <c r="H196" s="252">
        <v>133.34</v>
      </c>
      <c r="K196" s="253"/>
    </row>
    <row r="197" spans="11:11">
      <c r="K197" s="253"/>
    </row>
    <row r="198" ht="21" spans="6:11">
      <c r="F198" s="256" t="s">
        <v>543</v>
      </c>
      <c r="K198" s="175">
        <f>J200+J207+J209</f>
        <v>3.26275</v>
      </c>
    </row>
    <row r="199" ht="15.75" spans="6:11">
      <c r="F199" s="43" t="s">
        <v>162</v>
      </c>
      <c r="G199" s="44" t="s">
        <v>163</v>
      </c>
      <c r="H199" s="45" t="s">
        <v>164</v>
      </c>
      <c r="K199" s="253"/>
    </row>
    <row r="200" ht="15.75" spans="6:11">
      <c r="F200" s="46" t="s">
        <v>301</v>
      </c>
      <c r="G200" s="47">
        <v>25</v>
      </c>
      <c r="H200" s="48">
        <v>30.5</v>
      </c>
      <c r="I200">
        <v>97.51</v>
      </c>
      <c r="J200">
        <f>G200*I200/1000</f>
        <v>2.43775</v>
      </c>
      <c r="K200" s="253"/>
    </row>
    <row r="201" ht="15.75" hidden="1" spans="6:11">
      <c r="F201" s="46" t="s">
        <v>302</v>
      </c>
      <c r="G201" s="47">
        <v>15</v>
      </c>
      <c r="H201" s="48">
        <v>56</v>
      </c>
      <c r="K201" s="253"/>
    </row>
    <row r="202" ht="15.75" hidden="1" spans="6:11">
      <c r="F202" s="46" t="s">
        <v>303</v>
      </c>
      <c r="G202" s="47">
        <v>30</v>
      </c>
      <c r="H202" s="48">
        <v>45</v>
      </c>
      <c r="K202" s="253"/>
    </row>
    <row r="203" ht="15.75" hidden="1" spans="6:11">
      <c r="F203" s="46" t="s">
        <v>304</v>
      </c>
      <c r="G203" s="47">
        <v>20</v>
      </c>
      <c r="H203" s="48">
        <v>37</v>
      </c>
      <c r="K203" s="253"/>
    </row>
    <row r="204" ht="15.75" hidden="1" spans="6:11">
      <c r="F204" s="46" t="s">
        <v>305</v>
      </c>
      <c r="G204" s="47">
        <v>25</v>
      </c>
      <c r="H204" s="48">
        <v>46</v>
      </c>
      <c r="K204" s="253"/>
    </row>
    <row r="205" ht="15.75" hidden="1" spans="6:11">
      <c r="F205" s="46" t="s">
        <v>306</v>
      </c>
      <c r="G205" s="47">
        <v>20</v>
      </c>
      <c r="H205" s="48">
        <v>32</v>
      </c>
      <c r="K205" s="253"/>
    </row>
    <row r="206" ht="15.75" hidden="1" spans="6:11">
      <c r="F206" s="72" t="s">
        <v>307</v>
      </c>
      <c r="G206" s="49" t="s">
        <v>172</v>
      </c>
      <c r="H206" s="130" t="s">
        <v>172</v>
      </c>
      <c r="K206" s="253"/>
    </row>
    <row r="207" ht="15.75" spans="6:11">
      <c r="F207" s="46" t="s">
        <v>183</v>
      </c>
      <c r="G207" s="47">
        <v>15</v>
      </c>
      <c r="H207" s="48">
        <v>15</v>
      </c>
      <c r="I207">
        <v>55</v>
      </c>
      <c r="J207">
        <f>G207*I207/1000</f>
        <v>0.825</v>
      </c>
      <c r="K207" s="253"/>
    </row>
    <row r="208" ht="15.75" spans="6:11">
      <c r="F208" s="72" t="s">
        <v>308</v>
      </c>
      <c r="G208" s="131">
        <v>11</v>
      </c>
      <c r="H208" s="73">
        <v>11</v>
      </c>
      <c r="K208" s="253"/>
    </row>
    <row r="209" ht="15.75" hidden="1" spans="6:11">
      <c r="F209" s="46" t="s">
        <v>309</v>
      </c>
      <c r="G209" s="47">
        <v>0</v>
      </c>
      <c r="H209" s="48">
        <v>0</v>
      </c>
      <c r="I209">
        <v>600</v>
      </c>
      <c r="J209">
        <f>G209*I209/1000</f>
        <v>0</v>
      </c>
      <c r="K209" s="253"/>
    </row>
    <row r="210" ht="15.75" spans="6:11">
      <c r="F210" s="46" t="s">
        <v>180</v>
      </c>
      <c r="G210" s="47">
        <v>190</v>
      </c>
      <c r="H210" s="48">
        <v>190</v>
      </c>
      <c r="K210" s="253"/>
    </row>
    <row r="211" spans="11:11">
      <c r="K211" s="253"/>
    </row>
    <row r="212" ht="21" spans="6:11">
      <c r="F212" s="224" t="s">
        <v>542</v>
      </c>
      <c r="K212" s="253"/>
    </row>
    <row r="213" spans="6:11">
      <c r="F213" s="4" t="s">
        <v>32</v>
      </c>
      <c r="G213">
        <v>100</v>
      </c>
      <c r="I213">
        <v>32.63</v>
      </c>
      <c r="K213" s="175">
        <f>G213*I213/1000</f>
        <v>3.263</v>
      </c>
    </row>
    <row r="214" spans="11:11">
      <c r="K214" s="253"/>
    </row>
    <row r="215" spans="11:11">
      <c r="K215" s="253"/>
    </row>
    <row r="216" ht="15.75" spans="11:11">
      <c r="K216" s="253"/>
    </row>
    <row r="217" s="2" customFormat="1" ht="21.75" spans="5:11">
      <c r="E217" s="81"/>
      <c r="F217" s="219" t="s">
        <v>206</v>
      </c>
      <c r="G217" s="257"/>
      <c r="H217" s="257"/>
      <c r="I217" s="257"/>
      <c r="J217" s="257"/>
      <c r="K217" s="260">
        <f>K219+K233+K235+K237+K254+K263+K286+K298+K300</f>
        <v>98.32665</v>
      </c>
    </row>
    <row r="218" ht="15.75" spans="11:11">
      <c r="K218" s="253"/>
    </row>
    <row r="219" ht="21.75" spans="5:11">
      <c r="E219" s="220" t="s">
        <v>451</v>
      </c>
      <c r="F219" s="225" t="s">
        <v>535</v>
      </c>
      <c r="K219" s="175">
        <f>J224+J225+J226+J228+J229+J230+J231</f>
        <v>9.506</v>
      </c>
    </row>
    <row r="220" spans="11:11">
      <c r="K220" s="253"/>
    </row>
    <row r="221" spans="6:11">
      <c r="F221" s="134" t="s">
        <v>496</v>
      </c>
      <c r="K221" s="253"/>
    </row>
    <row r="222" ht="15.75" spans="5:11">
      <c r="E222"/>
      <c r="F222" s="135" t="s">
        <v>161</v>
      </c>
      <c r="K222" s="253"/>
    </row>
    <row r="223" ht="15.75" spans="5:11">
      <c r="E223"/>
      <c r="F223" s="77" t="s">
        <v>162</v>
      </c>
      <c r="G223" s="12" t="s">
        <v>163</v>
      </c>
      <c r="H223" s="13" t="s">
        <v>164</v>
      </c>
      <c r="K223" s="253"/>
    </row>
    <row r="224" ht="15.75" spans="5:11">
      <c r="E224"/>
      <c r="F224" s="46" t="s">
        <v>497</v>
      </c>
      <c r="G224" s="15">
        <v>140</v>
      </c>
      <c r="H224" s="16">
        <v>140</v>
      </c>
      <c r="I224">
        <v>57.5</v>
      </c>
      <c r="J224" s="53">
        <f>G224*I224/1000</f>
        <v>8.05</v>
      </c>
      <c r="K224" s="253"/>
    </row>
    <row r="225" ht="15.75" spans="5:11">
      <c r="E225"/>
      <c r="F225" s="46" t="s">
        <v>180</v>
      </c>
      <c r="G225" s="15">
        <v>60</v>
      </c>
      <c r="H225" s="16">
        <v>60</v>
      </c>
      <c r="I225">
        <v>0</v>
      </c>
      <c r="J225" s="53">
        <f>G225*I225/1000</f>
        <v>0</v>
      </c>
      <c r="K225" s="253"/>
    </row>
    <row r="226" ht="15.75" spans="5:11">
      <c r="E226"/>
      <c r="F226" s="46" t="s">
        <v>498</v>
      </c>
      <c r="G226" s="15">
        <v>2</v>
      </c>
      <c r="H226" s="16">
        <v>2</v>
      </c>
      <c r="I226">
        <v>610</v>
      </c>
      <c r="J226" s="53">
        <f t="shared" ref="J226:J231" si="5">G226*I226/1000</f>
        <v>1.22</v>
      </c>
      <c r="K226" s="253"/>
    </row>
    <row r="227" ht="15.75" spans="5:11">
      <c r="E227"/>
      <c r="F227" s="46" t="s">
        <v>183</v>
      </c>
      <c r="G227" s="15">
        <v>1.6</v>
      </c>
      <c r="H227" s="16">
        <v>1.6</v>
      </c>
      <c r="I227">
        <v>73</v>
      </c>
      <c r="J227" s="53"/>
      <c r="K227" s="253"/>
    </row>
    <row r="228" ht="15.75" spans="5:11">
      <c r="E228"/>
      <c r="F228" s="46" t="s">
        <v>499</v>
      </c>
      <c r="G228" s="258">
        <v>4</v>
      </c>
      <c r="H228" s="259">
        <v>4</v>
      </c>
      <c r="I228" s="261"/>
      <c r="J228" s="262">
        <f t="shared" si="5"/>
        <v>0</v>
      </c>
      <c r="K228" s="253"/>
    </row>
    <row r="229" ht="15.75" spans="5:11">
      <c r="E229"/>
      <c r="F229" s="46" t="s">
        <v>254</v>
      </c>
      <c r="G229" s="15">
        <v>4</v>
      </c>
      <c r="H229" s="16">
        <v>4</v>
      </c>
      <c r="J229" s="53">
        <f t="shared" si="5"/>
        <v>0</v>
      </c>
      <c r="K229" s="253"/>
    </row>
    <row r="230" ht="15.75" spans="5:11">
      <c r="E230"/>
      <c r="F230" s="46" t="s">
        <v>255</v>
      </c>
      <c r="G230" s="15">
        <v>4</v>
      </c>
      <c r="H230" s="16">
        <v>4</v>
      </c>
      <c r="I230">
        <v>59</v>
      </c>
      <c r="J230" s="53">
        <f t="shared" si="5"/>
        <v>0.236</v>
      </c>
      <c r="K230" s="253"/>
    </row>
    <row r="231" ht="15.75" spans="5:11">
      <c r="E231"/>
      <c r="F231" s="46" t="s">
        <v>257</v>
      </c>
      <c r="G231" s="15">
        <v>4</v>
      </c>
      <c r="H231" s="16">
        <v>4</v>
      </c>
      <c r="J231" s="53">
        <f t="shared" si="5"/>
        <v>0</v>
      </c>
      <c r="K231" s="253"/>
    </row>
    <row r="232" spans="11:11">
      <c r="K232" s="253"/>
    </row>
    <row r="233" spans="5:11">
      <c r="E233"/>
      <c r="F233" s="4" t="s">
        <v>321</v>
      </c>
      <c r="G233" s="52">
        <v>200</v>
      </c>
      <c r="I233">
        <v>48.17</v>
      </c>
      <c r="K233" s="175">
        <f>G233*I233/1000</f>
        <v>9.634</v>
      </c>
    </row>
    <row r="234" ht="15.75" spans="5:11">
      <c r="E234"/>
      <c r="K234" s="253"/>
    </row>
    <row r="235" ht="15.75" spans="5:11">
      <c r="E235"/>
      <c r="F235" s="138" t="s">
        <v>246</v>
      </c>
      <c r="G235" s="6">
        <v>105.2</v>
      </c>
      <c r="H235" s="7">
        <v>100</v>
      </c>
      <c r="I235">
        <v>85</v>
      </c>
      <c r="K235" s="175">
        <f>G235*I235/1000</f>
        <v>8.942</v>
      </c>
    </row>
    <row r="236" spans="11:11">
      <c r="K236" s="253"/>
    </row>
    <row r="237" ht="26.25" spans="5:11">
      <c r="E237"/>
      <c r="F237" s="41" t="s">
        <v>322</v>
      </c>
      <c r="K237" s="175">
        <f>J239+J242+J248+J250+J251</f>
        <v>4.615</v>
      </c>
    </row>
    <row r="238" ht="15.75" spans="5:11">
      <c r="E238"/>
      <c r="F238" s="43" t="s">
        <v>162</v>
      </c>
      <c r="G238" s="44" t="s">
        <v>163</v>
      </c>
      <c r="H238" s="45" t="s">
        <v>164</v>
      </c>
      <c r="K238" s="253"/>
    </row>
    <row r="239" ht="15.75" spans="5:11">
      <c r="E239"/>
      <c r="F239" s="46" t="s">
        <v>318</v>
      </c>
      <c r="G239" s="139">
        <v>2.5</v>
      </c>
      <c r="H239" s="140">
        <v>2.5</v>
      </c>
      <c r="I239">
        <v>130</v>
      </c>
      <c r="J239">
        <f>G239*I239/1000</f>
        <v>0.325</v>
      </c>
      <c r="K239" s="253"/>
    </row>
    <row r="240" ht="15.75" spans="5:11">
      <c r="E240"/>
      <c r="F240" s="46" t="s">
        <v>323</v>
      </c>
      <c r="G240" s="49" t="s">
        <v>172</v>
      </c>
      <c r="H240" s="48">
        <v>175</v>
      </c>
      <c r="K240" s="253"/>
    </row>
    <row r="241" ht="15.75" spans="5:11">
      <c r="E241"/>
      <c r="F241" s="46" t="s">
        <v>170</v>
      </c>
      <c r="G241" s="47">
        <v>175</v>
      </c>
      <c r="H241" s="48">
        <v>175</v>
      </c>
      <c r="K241" s="253"/>
    </row>
    <row r="242" ht="15.75" spans="5:11">
      <c r="E242"/>
      <c r="F242" s="46" t="s">
        <v>252</v>
      </c>
      <c r="G242" s="47">
        <v>100</v>
      </c>
      <c r="H242" s="48">
        <v>75</v>
      </c>
      <c r="I242">
        <v>35</v>
      </c>
      <c r="J242">
        <f>G242*I242/1000</f>
        <v>3.5</v>
      </c>
      <c r="K242" s="253"/>
    </row>
    <row r="243" ht="15.75" hidden="1" spans="5:11">
      <c r="E243"/>
      <c r="F243" s="46" t="s">
        <v>324</v>
      </c>
      <c r="G243" s="47">
        <v>10</v>
      </c>
      <c r="H243" s="48">
        <v>10</v>
      </c>
      <c r="K243" s="253"/>
    </row>
    <row r="244" ht="15.75" hidden="1" spans="5:11">
      <c r="E244"/>
      <c r="F244" s="46" t="s">
        <v>325</v>
      </c>
      <c r="G244" s="47">
        <v>10</v>
      </c>
      <c r="H244" s="48">
        <v>10</v>
      </c>
      <c r="K244" s="253"/>
    </row>
    <row r="245" ht="15.75" hidden="1" spans="5:11">
      <c r="E245"/>
      <c r="F245" s="46" t="s">
        <v>326</v>
      </c>
      <c r="G245" s="47">
        <v>10</v>
      </c>
      <c r="H245" s="48">
        <v>10</v>
      </c>
      <c r="K245" s="253"/>
    </row>
    <row r="246" ht="15.75" hidden="1" spans="5:11">
      <c r="E246"/>
      <c r="F246" s="46" t="s">
        <v>327</v>
      </c>
      <c r="G246" s="141">
        <v>44323</v>
      </c>
      <c r="H246" s="142">
        <v>44323</v>
      </c>
      <c r="K246" s="253"/>
    </row>
    <row r="247" ht="15.75" hidden="1" spans="5:11">
      <c r="E247"/>
      <c r="F247" s="46" t="s">
        <v>328</v>
      </c>
      <c r="G247" s="47">
        <v>5</v>
      </c>
      <c r="H247" s="48">
        <v>5</v>
      </c>
      <c r="K247" s="253"/>
    </row>
    <row r="248" ht="15.75" spans="5:11">
      <c r="E248"/>
      <c r="F248" s="46" t="s">
        <v>329</v>
      </c>
      <c r="G248" s="47">
        <v>5</v>
      </c>
      <c r="H248" s="48">
        <v>5</v>
      </c>
      <c r="I248">
        <v>35</v>
      </c>
      <c r="J248">
        <f>G248*I248/1000</f>
        <v>0.175</v>
      </c>
      <c r="K248" s="253"/>
    </row>
    <row r="249" ht="15.75" hidden="1" spans="5:11">
      <c r="E249"/>
      <c r="F249" s="46" t="s">
        <v>330</v>
      </c>
      <c r="G249" s="47">
        <v>5</v>
      </c>
      <c r="H249" s="48">
        <v>5</v>
      </c>
      <c r="K249" s="253"/>
    </row>
    <row r="250" ht="15.75" spans="5:11">
      <c r="E250"/>
      <c r="F250" s="46" t="s">
        <v>331</v>
      </c>
      <c r="G250" s="139">
        <v>12.5</v>
      </c>
      <c r="H250" s="48">
        <v>10</v>
      </c>
      <c r="I250">
        <v>30</v>
      </c>
      <c r="J250">
        <f>G250*I250/1000</f>
        <v>0.375</v>
      </c>
      <c r="K250" s="253"/>
    </row>
    <row r="251" ht="15.75" spans="5:11">
      <c r="E251"/>
      <c r="F251" s="46" t="s">
        <v>259</v>
      </c>
      <c r="G251" s="47">
        <v>12</v>
      </c>
      <c r="H251" s="48">
        <v>10</v>
      </c>
      <c r="I251">
        <v>20</v>
      </c>
      <c r="J251">
        <f>G251*I251/1000</f>
        <v>0.24</v>
      </c>
      <c r="K251" s="253"/>
    </row>
    <row r="252" spans="11:11">
      <c r="K252" s="253"/>
    </row>
    <row r="253" spans="11:11">
      <c r="K253" s="253"/>
    </row>
    <row r="254" ht="25.5" spans="5:11">
      <c r="E254"/>
      <c r="F254" s="41" t="s">
        <v>332</v>
      </c>
      <c r="K254" s="175">
        <f>J257+J259+J260</f>
        <v>8.23205</v>
      </c>
    </row>
    <row r="255" ht="15.75" spans="5:11">
      <c r="E255"/>
      <c r="F255" s="42" t="s">
        <v>267</v>
      </c>
      <c r="K255" s="253"/>
    </row>
    <row r="256" ht="15.75" spans="5:11">
      <c r="E256"/>
      <c r="F256" s="43" t="s">
        <v>162</v>
      </c>
      <c r="G256" s="44" t="s">
        <v>163</v>
      </c>
      <c r="H256" s="45" t="s">
        <v>164</v>
      </c>
      <c r="K256" s="253"/>
    </row>
    <row r="257" ht="15.75" spans="5:11">
      <c r="E257"/>
      <c r="F257" s="46" t="s">
        <v>333</v>
      </c>
      <c r="G257" s="47">
        <v>63</v>
      </c>
      <c r="H257" s="48">
        <v>63</v>
      </c>
      <c r="I257">
        <v>55</v>
      </c>
      <c r="J257">
        <f>G257*I257/1000</f>
        <v>3.465</v>
      </c>
      <c r="K257" s="253"/>
    </row>
    <row r="258" ht="15.75" spans="5:11">
      <c r="E258"/>
      <c r="F258" s="46" t="s">
        <v>180</v>
      </c>
      <c r="G258" s="47">
        <v>378</v>
      </c>
      <c r="H258" s="48">
        <v>378</v>
      </c>
      <c r="K258" s="253"/>
    </row>
    <row r="259" ht="15.75" spans="5:11">
      <c r="E259"/>
      <c r="F259" s="46" t="s">
        <v>264</v>
      </c>
      <c r="G259" s="47">
        <v>3.15</v>
      </c>
      <c r="H259" s="48">
        <v>3.15</v>
      </c>
      <c r="I259">
        <v>17</v>
      </c>
      <c r="J259">
        <f>G259*I259/1000</f>
        <v>0.05355</v>
      </c>
      <c r="K259" s="253"/>
    </row>
    <row r="260" ht="15.75" spans="5:11">
      <c r="E260"/>
      <c r="F260" s="46" t="s">
        <v>173</v>
      </c>
      <c r="G260" s="47">
        <v>8.57</v>
      </c>
      <c r="H260" s="48">
        <v>8.57</v>
      </c>
      <c r="I260">
        <v>550</v>
      </c>
      <c r="J260">
        <f>G260*I260/1000</f>
        <v>4.7135</v>
      </c>
      <c r="K260" s="253"/>
    </row>
    <row r="261" spans="11:11">
      <c r="K261" s="253"/>
    </row>
    <row r="262" spans="11:11">
      <c r="K262" s="253"/>
    </row>
    <row r="263" ht="25.5" spans="5:11">
      <c r="E263"/>
      <c r="F263" s="41" t="s">
        <v>334</v>
      </c>
      <c r="K263" s="175">
        <f>J277+J279+J280+J281+J282</f>
        <v>30.714</v>
      </c>
    </row>
    <row r="264" spans="5:11">
      <c r="E264"/>
      <c r="F264" s="50" t="s">
        <v>335</v>
      </c>
      <c r="K264" s="253"/>
    </row>
    <row r="265" spans="5:11">
      <c r="E265"/>
      <c r="F265" s="50" t="s">
        <v>191</v>
      </c>
      <c r="K265" s="253"/>
    </row>
    <row r="266" spans="11:11">
      <c r="K266" s="253"/>
    </row>
    <row r="267" spans="5:11">
      <c r="E267"/>
      <c r="F267" s="71" t="s">
        <v>192</v>
      </c>
      <c r="K267" s="53"/>
    </row>
    <row r="268" spans="5:11">
      <c r="E268"/>
      <c r="F268" s="144"/>
      <c r="K268" s="53"/>
    </row>
    <row r="269" hidden="1" spans="5:11">
      <c r="E269"/>
      <c r="F269" s="145" t="s">
        <v>336</v>
      </c>
      <c r="K269" s="53"/>
    </row>
    <row r="270" ht="15.75" spans="5:11">
      <c r="E270"/>
      <c r="F270" s="42" t="s">
        <v>272</v>
      </c>
      <c r="K270" s="53"/>
    </row>
    <row r="271" ht="15.75" spans="5:11">
      <c r="E271"/>
      <c r="F271" s="43" t="s">
        <v>162</v>
      </c>
      <c r="G271" s="44" t="s">
        <v>163</v>
      </c>
      <c r="H271" s="45" t="s">
        <v>164</v>
      </c>
      <c r="K271" s="53"/>
    </row>
    <row r="272" ht="15.75" hidden="1" spans="5:11">
      <c r="E272"/>
      <c r="F272" s="46" t="s">
        <v>337</v>
      </c>
      <c r="G272" s="47">
        <v>107</v>
      </c>
      <c r="H272" s="48">
        <v>79</v>
      </c>
      <c r="K272" s="53"/>
    </row>
    <row r="273" ht="15.75" hidden="1" spans="5:11">
      <c r="E273"/>
      <c r="F273" s="46" t="s">
        <v>338</v>
      </c>
      <c r="G273" s="47">
        <v>107</v>
      </c>
      <c r="H273" s="48">
        <v>79</v>
      </c>
      <c r="K273" s="53"/>
    </row>
    <row r="274" ht="15.75" hidden="1" spans="5:11">
      <c r="E274"/>
      <c r="F274" s="46" t="s">
        <v>339</v>
      </c>
      <c r="G274" s="47">
        <v>107</v>
      </c>
      <c r="H274" s="48">
        <v>79</v>
      </c>
      <c r="K274" s="53"/>
    </row>
    <row r="275" ht="15.75" hidden="1" spans="5:11">
      <c r="E275"/>
      <c r="F275" s="46" t="s">
        <v>340</v>
      </c>
      <c r="G275" s="47">
        <v>107</v>
      </c>
      <c r="H275" s="48">
        <v>79</v>
      </c>
      <c r="K275" s="53"/>
    </row>
    <row r="276" ht="15.75" hidden="1" spans="5:11">
      <c r="E276"/>
      <c r="F276" s="46" t="s">
        <v>341</v>
      </c>
      <c r="G276" s="47">
        <v>107</v>
      </c>
      <c r="H276" s="48">
        <v>79</v>
      </c>
      <c r="K276" s="53"/>
    </row>
    <row r="277" ht="15.75" spans="5:11">
      <c r="E277"/>
      <c r="F277" s="46" t="s">
        <v>342</v>
      </c>
      <c r="G277" s="47">
        <v>87</v>
      </c>
      <c r="H277" s="48">
        <v>74</v>
      </c>
      <c r="I277">
        <v>330</v>
      </c>
      <c r="J277">
        <f>G277*I277/1000</f>
        <v>28.71</v>
      </c>
      <c r="K277" s="53"/>
    </row>
    <row r="278" ht="15.75" spans="5:11">
      <c r="E278"/>
      <c r="F278" s="46" t="s">
        <v>343</v>
      </c>
      <c r="G278" s="47">
        <v>87</v>
      </c>
      <c r="H278" s="48">
        <v>74</v>
      </c>
      <c r="K278" s="53"/>
    </row>
    <row r="279" ht="15.75" spans="5:11">
      <c r="E279"/>
      <c r="F279" s="46" t="s">
        <v>249</v>
      </c>
      <c r="G279" s="47">
        <v>5</v>
      </c>
      <c r="H279" s="48">
        <v>5</v>
      </c>
      <c r="I279">
        <v>130</v>
      </c>
      <c r="J279">
        <f>G279*I279/1000</f>
        <v>0.65</v>
      </c>
      <c r="K279" s="53"/>
    </row>
    <row r="280" ht="15.75" spans="5:11">
      <c r="E280"/>
      <c r="F280" s="46" t="s">
        <v>259</v>
      </c>
      <c r="G280" s="47">
        <v>12</v>
      </c>
      <c r="H280" s="48">
        <v>10</v>
      </c>
      <c r="I280">
        <v>20</v>
      </c>
      <c r="J280">
        <f>G280*I280/1000</f>
        <v>0.24</v>
      </c>
      <c r="K280" s="53"/>
    </row>
    <row r="281" ht="15.75" spans="5:11">
      <c r="E281"/>
      <c r="F281" s="46" t="s">
        <v>291</v>
      </c>
      <c r="G281" s="47">
        <v>8</v>
      </c>
      <c r="H281" s="48">
        <v>8</v>
      </c>
      <c r="I281">
        <v>130</v>
      </c>
      <c r="J281">
        <f>G281*I281/1000</f>
        <v>1.04</v>
      </c>
      <c r="K281" s="53"/>
    </row>
    <row r="282" ht="15.75" spans="5:11">
      <c r="E282"/>
      <c r="F282" s="46" t="s">
        <v>196</v>
      </c>
      <c r="G282" s="47">
        <v>2</v>
      </c>
      <c r="H282" s="48">
        <v>2</v>
      </c>
      <c r="I282">
        <v>37</v>
      </c>
      <c r="J282">
        <f>G282*I282/1000</f>
        <v>0.074</v>
      </c>
      <c r="K282" s="53"/>
    </row>
    <row r="283" ht="15.75" spans="5:11">
      <c r="E283"/>
      <c r="F283" s="72" t="s">
        <v>344</v>
      </c>
      <c r="G283" s="49" t="s">
        <v>172</v>
      </c>
      <c r="H283" s="73">
        <v>50</v>
      </c>
      <c r="K283" s="253"/>
    </row>
    <row r="284" ht="15.75" spans="5:11">
      <c r="E284"/>
      <c r="F284" s="72" t="s">
        <v>345</v>
      </c>
      <c r="G284" s="49" t="s">
        <v>172</v>
      </c>
      <c r="H284" s="73">
        <v>50</v>
      </c>
      <c r="K284" s="253"/>
    </row>
    <row r="285" spans="11:11">
      <c r="K285" s="253"/>
    </row>
    <row r="286" ht="15.75" spans="6:11">
      <c r="F286" s="146" t="s">
        <v>423</v>
      </c>
      <c r="K286" s="175">
        <f>J290+J291+J292</f>
        <v>5.1004</v>
      </c>
    </row>
    <row r="287" ht="25.15" customHeight="1" spans="6:11">
      <c r="F287" s="147" t="s">
        <v>286</v>
      </c>
      <c r="G287" s="148" t="s">
        <v>284</v>
      </c>
      <c r="H287" s="149"/>
      <c r="K287" s="253"/>
    </row>
    <row r="288" ht="15.75" spans="6:11">
      <c r="F288" s="150"/>
      <c r="G288" s="151" t="s">
        <v>515</v>
      </c>
      <c r="H288" s="152"/>
      <c r="K288" s="253"/>
    </row>
    <row r="289" ht="15.75" spans="6:11">
      <c r="F289" s="153"/>
      <c r="G289" s="152" t="s">
        <v>516</v>
      </c>
      <c r="H289" s="152" t="s">
        <v>517</v>
      </c>
      <c r="K289" s="253"/>
    </row>
    <row r="290" ht="15.75" spans="6:11">
      <c r="F290" s="154" t="s">
        <v>185</v>
      </c>
      <c r="G290" s="152">
        <v>17</v>
      </c>
      <c r="H290" s="152">
        <v>7</v>
      </c>
      <c r="I290">
        <v>215</v>
      </c>
      <c r="J290" s="53">
        <f>G290*I290/1000</f>
        <v>3.655</v>
      </c>
      <c r="K290" s="253"/>
    </row>
    <row r="291" ht="15.75" spans="6:11">
      <c r="F291" s="154" t="s">
        <v>180</v>
      </c>
      <c r="G291" s="152">
        <v>214</v>
      </c>
      <c r="H291" s="152">
        <v>214</v>
      </c>
      <c r="K291" s="253"/>
    </row>
    <row r="292" ht="15.75" spans="6:11">
      <c r="F292" s="154" t="s">
        <v>183</v>
      </c>
      <c r="G292" s="152">
        <v>20</v>
      </c>
      <c r="H292" s="152">
        <v>20</v>
      </c>
      <c r="I292">
        <v>72.27</v>
      </c>
      <c r="J292">
        <f>G292*I292/1000</f>
        <v>1.4454</v>
      </c>
      <c r="K292" s="253"/>
    </row>
    <row r="293" ht="15.75" spans="6:11">
      <c r="F293" s="155" t="s">
        <v>518</v>
      </c>
      <c r="G293" s="152" t="s">
        <v>172</v>
      </c>
      <c r="H293" s="152" t="s">
        <v>172</v>
      </c>
      <c r="K293" s="253"/>
    </row>
    <row r="294" spans="7:11">
      <c r="G294" s="52"/>
      <c r="H294" s="52"/>
      <c r="K294" s="263"/>
    </row>
    <row r="295" spans="11:11">
      <c r="K295" s="253"/>
    </row>
    <row r="296" spans="11:11">
      <c r="K296" s="253"/>
    </row>
    <row r="297" spans="11:11">
      <c r="K297" s="253"/>
    </row>
    <row r="298" spans="5:11">
      <c r="E298"/>
      <c r="F298" s="4" t="s">
        <v>32</v>
      </c>
      <c r="G298">
        <v>60</v>
      </c>
      <c r="I298">
        <v>29.72</v>
      </c>
      <c r="K298" s="175">
        <f>G298*I298/1000</f>
        <v>1.7832</v>
      </c>
    </row>
    <row r="299" spans="11:11">
      <c r="K299" s="253"/>
    </row>
    <row r="300" spans="6:11">
      <c r="F300" s="4" t="s">
        <v>282</v>
      </c>
      <c r="G300">
        <v>120</v>
      </c>
      <c r="I300">
        <v>165</v>
      </c>
      <c r="K300" s="175">
        <f>G300*I300/1000</f>
        <v>19.8</v>
      </c>
    </row>
    <row r="302" s="3" customFormat="1" spans="5:11">
      <c r="E302" s="159"/>
      <c r="F302" s="159" t="s">
        <v>218</v>
      </c>
      <c r="K302" s="143">
        <f>K304+K318+K330+K336+K344+K363+K371+K382+K384+K386</f>
        <v>103.152928</v>
      </c>
    </row>
    <row r="304" ht="21" spans="6:11">
      <c r="F304" s="160" t="s">
        <v>219</v>
      </c>
      <c r="G304" s="161"/>
      <c r="H304" s="161"/>
      <c r="I304" s="62"/>
      <c r="J304" s="32"/>
      <c r="K304" s="176">
        <f>J311+J312+J314+J316</f>
        <v>9.36302</v>
      </c>
    </row>
    <row r="305" spans="6:11">
      <c r="F305" s="162" t="s">
        <v>220</v>
      </c>
      <c r="G305" s="161"/>
      <c r="H305" s="161"/>
      <c r="I305" s="62"/>
      <c r="J305" s="22"/>
      <c r="K305" s="177"/>
    </row>
    <row r="306" spans="6:11">
      <c r="F306" s="162" t="s">
        <v>191</v>
      </c>
      <c r="G306" s="161"/>
      <c r="H306" s="161"/>
      <c r="I306" s="62"/>
      <c r="J306" s="22"/>
      <c r="K306" s="177"/>
    </row>
    <row r="307" spans="6:11">
      <c r="F307" s="37"/>
      <c r="G307" s="161"/>
      <c r="H307" s="161"/>
      <c r="I307" s="62"/>
      <c r="J307" s="22"/>
      <c r="K307" s="177"/>
    </row>
    <row r="308" spans="6:11">
      <c r="F308" s="163" t="s">
        <v>192</v>
      </c>
      <c r="G308" s="161"/>
      <c r="H308" s="161"/>
      <c r="I308" s="62"/>
      <c r="J308" s="22"/>
      <c r="K308" s="177"/>
    </row>
    <row r="309" ht="16.5" spans="6:11">
      <c r="F309" s="164" t="s">
        <v>161</v>
      </c>
      <c r="G309" s="161"/>
      <c r="H309" s="161"/>
      <c r="I309" s="62"/>
      <c r="J309" s="22"/>
      <c r="K309" s="177"/>
    </row>
    <row r="310" ht="15.75" spans="6:11">
      <c r="F310" s="165" t="s">
        <v>162</v>
      </c>
      <c r="G310" s="166" t="s">
        <v>163</v>
      </c>
      <c r="H310" s="167" t="s">
        <v>164</v>
      </c>
      <c r="I310" s="62"/>
      <c r="J310" s="22"/>
      <c r="K310" s="177"/>
    </row>
    <row r="311" ht="15.75" spans="6:11">
      <c r="F311" s="168" t="s">
        <v>194</v>
      </c>
      <c r="G311" s="169">
        <v>30.8</v>
      </c>
      <c r="H311" s="170">
        <v>30.8</v>
      </c>
      <c r="I311" s="62">
        <v>40</v>
      </c>
      <c r="J311" s="68">
        <f>G311*I311/1000</f>
        <v>1.232</v>
      </c>
      <c r="K311" s="177"/>
    </row>
    <row r="312" ht="15.75" spans="6:11">
      <c r="F312" s="168" t="s">
        <v>169</v>
      </c>
      <c r="G312" s="169">
        <v>106</v>
      </c>
      <c r="H312" s="170">
        <v>106</v>
      </c>
      <c r="I312" s="62">
        <v>48.17</v>
      </c>
      <c r="J312" s="68">
        <f>G312*I312/1000</f>
        <v>5.10602</v>
      </c>
      <c r="K312" s="177"/>
    </row>
    <row r="313" ht="15.75" spans="6:11">
      <c r="F313" s="168" t="s">
        <v>180</v>
      </c>
      <c r="G313" s="169">
        <v>70</v>
      </c>
      <c r="H313" s="170">
        <v>70</v>
      </c>
      <c r="I313" s="62"/>
      <c r="J313" s="63"/>
      <c r="K313" s="177"/>
    </row>
    <row r="314" ht="15.75" spans="6:11">
      <c r="F314" s="168" t="s">
        <v>183</v>
      </c>
      <c r="G314" s="169">
        <v>5</v>
      </c>
      <c r="H314" s="170">
        <v>5</v>
      </c>
      <c r="I314" s="104">
        <v>55</v>
      </c>
      <c r="J314" s="68">
        <f>G314*I314/1000</f>
        <v>0.275</v>
      </c>
      <c r="K314" s="177"/>
    </row>
    <row r="315" ht="15.75" spans="5:11">
      <c r="E315"/>
      <c r="F315" s="171" t="s">
        <v>221</v>
      </c>
      <c r="G315" s="172" t="s">
        <v>172</v>
      </c>
      <c r="H315" s="173">
        <v>192</v>
      </c>
      <c r="I315" s="62"/>
      <c r="J315" s="63"/>
      <c r="K315" s="177"/>
    </row>
    <row r="316" ht="15.75" spans="5:11">
      <c r="E316"/>
      <c r="F316" s="168" t="s">
        <v>173</v>
      </c>
      <c r="G316" s="169">
        <v>5</v>
      </c>
      <c r="H316" s="170">
        <v>5</v>
      </c>
      <c r="I316" s="104">
        <v>550</v>
      </c>
      <c r="J316" s="68">
        <f>G316*I316/1000</f>
        <v>2.75</v>
      </c>
      <c r="K316" s="177"/>
    </row>
    <row r="317" spans="5:11">
      <c r="E317"/>
      <c r="F317" s="20"/>
      <c r="I317" s="57"/>
      <c r="K317" s="177"/>
    </row>
    <row r="318" ht="21" spans="5:11">
      <c r="E318"/>
      <c r="F318" s="89" t="s">
        <v>175</v>
      </c>
      <c r="G318" s="22"/>
      <c r="H318" s="22"/>
      <c r="I318" s="106"/>
      <c r="J318" s="66"/>
      <c r="K318" s="176">
        <f>J325+J327</f>
        <v>0.9925</v>
      </c>
    </row>
    <row r="319" spans="5:11">
      <c r="E319"/>
      <c r="F319" s="90" t="s">
        <v>191</v>
      </c>
      <c r="G319" s="22"/>
      <c r="H319" s="22"/>
      <c r="I319" s="106"/>
      <c r="J319" s="65"/>
      <c r="K319" s="177"/>
    </row>
    <row r="320" spans="5:11">
      <c r="E320"/>
      <c r="F320" s="91"/>
      <c r="G320" s="22"/>
      <c r="H320" s="22"/>
      <c r="I320" s="106"/>
      <c r="J320" s="65"/>
      <c r="K320" s="177"/>
    </row>
    <row r="321" spans="5:11">
      <c r="E321"/>
      <c r="F321" s="92" t="s">
        <v>192</v>
      </c>
      <c r="G321" s="22"/>
      <c r="H321" s="22"/>
      <c r="I321" s="106"/>
      <c r="J321" s="65"/>
      <c r="K321" s="177"/>
    </row>
    <row r="322" spans="5:11">
      <c r="E322"/>
      <c r="F322" s="93" t="s">
        <v>200</v>
      </c>
      <c r="G322" s="22"/>
      <c r="H322" s="22"/>
      <c r="I322" s="106"/>
      <c r="J322" s="65"/>
      <c r="K322" s="177"/>
    </row>
    <row r="323" ht="15.75" spans="5:11">
      <c r="E323"/>
      <c r="F323" s="24" t="s">
        <v>177</v>
      </c>
      <c r="G323" s="22"/>
      <c r="H323" s="22"/>
      <c r="I323" s="106"/>
      <c r="J323" s="65"/>
      <c r="K323" s="177"/>
    </row>
    <row r="324" spans="5:11">
      <c r="E324"/>
      <c r="F324" s="94" t="s">
        <v>162</v>
      </c>
      <c r="G324" s="95" t="s">
        <v>163</v>
      </c>
      <c r="H324" s="95" t="s">
        <v>164</v>
      </c>
      <c r="I324" s="106"/>
      <c r="J324" s="65"/>
      <c r="K324" s="177"/>
    </row>
    <row r="325" spans="5:11">
      <c r="E325"/>
      <c r="F325" s="96" t="s">
        <v>178</v>
      </c>
      <c r="G325" s="97">
        <v>0.5</v>
      </c>
      <c r="H325" s="97">
        <v>0.5</v>
      </c>
      <c r="I325" s="106" t="s">
        <v>544</v>
      </c>
      <c r="J325" s="68">
        <f>G325*I325/1000</f>
        <v>0.25</v>
      </c>
      <c r="K325" s="177"/>
    </row>
    <row r="326" spans="5:11">
      <c r="E326"/>
      <c r="F326" s="96" t="s">
        <v>180</v>
      </c>
      <c r="G326" s="97">
        <v>54</v>
      </c>
      <c r="H326" s="97">
        <v>54</v>
      </c>
      <c r="I326" s="106"/>
      <c r="J326" s="68"/>
      <c r="K326" s="177"/>
    </row>
    <row r="327" spans="5:11">
      <c r="E327"/>
      <c r="F327" s="96" t="s">
        <v>183</v>
      </c>
      <c r="G327" s="97">
        <v>13.5</v>
      </c>
      <c r="H327" s="97">
        <v>13.5</v>
      </c>
      <c r="I327" s="106" t="s">
        <v>545</v>
      </c>
      <c r="J327" s="68">
        <f>G327*I327/1000</f>
        <v>0.7425</v>
      </c>
      <c r="K327" s="177"/>
    </row>
    <row r="328" spans="5:11">
      <c r="E328"/>
      <c r="F328" s="96" t="s">
        <v>180</v>
      </c>
      <c r="G328" s="97">
        <v>135</v>
      </c>
      <c r="H328" s="97">
        <v>135</v>
      </c>
      <c r="I328" s="106"/>
      <c r="J328" s="68"/>
      <c r="K328" s="177"/>
    </row>
    <row r="329" spans="5:11">
      <c r="E329"/>
      <c r="F329" s="96"/>
      <c r="G329" s="97"/>
      <c r="H329" s="97"/>
      <c r="I329" s="106"/>
      <c r="J329" s="68"/>
      <c r="K329" s="177"/>
    </row>
    <row r="330" spans="5:11">
      <c r="E330"/>
      <c r="F330" s="174" t="s">
        <v>348</v>
      </c>
      <c r="G330" s="97"/>
      <c r="H330" s="97"/>
      <c r="I330" s="106"/>
      <c r="J330" s="65"/>
      <c r="K330" s="176">
        <f>J331+J332+J333</f>
        <v>11.2574</v>
      </c>
    </row>
    <row r="331" spans="5:11">
      <c r="E331"/>
      <c r="F331" s="96" t="s">
        <v>203</v>
      </c>
      <c r="G331" s="36">
        <v>30</v>
      </c>
      <c r="H331" s="97">
        <v>30</v>
      </c>
      <c r="I331" s="106" t="s">
        <v>546</v>
      </c>
      <c r="J331" s="67">
        <f>G331*I331/1000</f>
        <v>1.6242</v>
      </c>
      <c r="K331" s="178"/>
    </row>
    <row r="332" spans="5:11">
      <c r="E332"/>
      <c r="F332" s="96" t="s">
        <v>214</v>
      </c>
      <c r="G332" s="65">
        <v>5</v>
      </c>
      <c r="H332" s="97">
        <v>5</v>
      </c>
      <c r="I332" s="106" t="s">
        <v>547</v>
      </c>
      <c r="J332" s="67">
        <f>G332*I332/1000</f>
        <v>2.75</v>
      </c>
      <c r="K332" s="178"/>
    </row>
    <row r="333" ht="15.75" spans="5:11">
      <c r="E333"/>
      <c r="F333" s="96" t="s">
        <v>216</v>
      </c>
      <c r="G333" s="65">
        <v>16</v>
      </c>
      <c r="H333" s="97">
        <v>15</v>
      </c>
      <c r="I333" s="106" t="s">
        <v>548</v>
      </c>
      <c r="J333" s="67">
        <f>G333*I333/1000</f>
        <v>6.8832</v>
      </c>
      <c r="K333" s="178"/>
    </row>
    <row r="334" ht="15.75" spans="5:11">
      <c r="E334"/>
      <c r="F334" s="111"/>
      <c r="G334" s="179"/>
      <c r="H334" s="179"/>
      <c r="I334" s="132"/>
      <c r="J334" s="68"/>
      <c r="K334" s="177"/>
    </row>
    <row r="336" ht="16.5" spans="5:11">
      <c r="E336"/>
      <c r="F336" s="39" t="s">
        <v>244</v>
      </c>
      <c r="K336" s="69">
        <f>J338+J339+J341+J342</f>
        <v>9.874</v>
      </c>
    </row>
    <row r="337" ht="15.75" spans="5:8">
      <c r="E337"/>
      <c r="F337" s="77" t="s">
        <v>162</v>
      </c>
      <c r="G337" s="12" t="s">
        <v>163</v>
      </c>
      <c r="H337" s="13" t="s">
        <v>164</v>
      </c>
    </row>
    <row r="338" ht="15.75" customHeight="1" spans="5:10">
      <c r="E338"/>
      <c r="F338" s="46" t="s">
        <v>245</v>
      </c>
      <c r="G338" s="15">
        <v>56.5</v>
      </c>
      <c r="H338" s="16">
        <v>48</v>
      </c>
      <c r="I338">
        <v>90</v>
      </c>
      <c r="J338">
        <f>G338*I338/1000</f>
        <v>5.085</v>
      </c>
    </row>
    <row r="339" ht="15.75" spans="5:10">
      <c r="E339"/>
      <c r="F339" s="46" t="s">
        <v>246</v>
      </c>
      <c r="G339" s="15">
        <v>43.8</v>
      </c>
      <c r="H339" s="16">
        <v>35</v>
      </c>
      <c r="I339">
        <v>85</v>
      </c>
      <c r="J339">
        <f t="shared" ref="J339" si="6">G339*I339/1000</f>
        <v>3.723</v>
      </c>
    </row>
    <row r="340" ht="15.75" spans="5:8">
      <c r="E340"/>
      <c r="F340" s="46" t="s">
        <v>247</v>
      </c>
      <c r="G340" s="15">
        <v>15</v>
      </c>
      <c r="H340" s="16">
        <v>12</v>
      </c>
    </row>
    <row r="341" ht="15.75" spans="5:10">
      <c r="E341"/>
      <c r="F341" s="46" t="s">
        <v>248</v>
      </c>
      <c r="G341" s="15">
        <v>14.3</v>
      </c>
      <c r="H341" s="16">
        <v>12</v>
      </c>
      <c r="I341">
        <v>20</v>
      </c>
      <c r="J341">
        <f t="shared" ref="J341:J342" si="7">G341*I341/1000</f>
        <v>0.286</v>
      </c>
    </row>
    <row r="342" ht="15.75" spans="5:10">
      <c r="E342"/>
      <c r="F342" s="46" t="s">
        <v>249</v>
      </c>
      <c r="G342" s="15">
        <v>6</v>
      </c>
      <c r="H342" s="16">
        <v>6</v>
      </c>
      <c r="I342">
        <v>130</v>
      </c>
      <c r="J342">
        <f t="shared" si="7"/>
        <v>0.78</v>
      </c>
    </row>
    <row r="344" ht="25.5" spans="5:11">
      <c r="E344"/>
      <c r="F344" s="41" t="s">
        <v>250</v>
      </c>
      <c r="K344" s="69">
        <f>J347+J350+J353+J354+J355+J360+J361</f>
        <v>4.5905</v>
      </c>
    </row>
    <row r="345" ht="15.75" spans="5:6">
      <c r="E345"/>
      <c r="F345" s="42" t="s">
        <v>251</v>
      </c>
    </row>
    <row r="346" ht="15.75" spans="5:8">
      <c r="E346"/>
      <c r="F346" s="43" t="s">
        <v>162</v>
      </c>
      <c r="G346" s="44" t="s">
        <v>163</v>
      </c>
      <c r="H346" s="45" t="s">
        <v>164</v>
      </c>
    </row>
    <row r="347" ht="15.75" spans="5:11">
      <c r="E347"/>
      <c r="F347" s="46" t="s">
        <v>252</v>
      </c>
      <c r="G347" s="47">
        <v>100</v>
      </c>
      <c r="H347" s="48">
        <v>75</v>
      </c>
      <c r="I347">
        <v>35</v>
      </c>
      <c r="J347">
        <f>G347*I347/1000</f>
        <v>3.5</v>
      </c>
      <c r="K347"/>
    </row>
    <row r="348" ht="15.75" spans="5:11">
      <c r="E348"/>
      <c r="F348" s="46" t="s">
        <v>253</v>
      </c>
      <c r="G348" s="47">
        <v>2</v>
      </c>
      <c r="H348" s="48">
        <v>2</v>
      </c>
      <c r="K348"/>
    </row>
    <row r="349" ht="15.75" spans="5:11">
      <c r="E349"/>
      <c r="F349" s="46" t="s">
        <v>254</v>
      </c>
      <c r="G349" s="47">
        <v>2</v>
      </c>
      <c r="H349" s="48">
        <v>2</v>
      </c>
      <c r="K349"/>
    </row>
    <row r="350" ht="15.75" spans="5:11">
      <c r="E350"/>
      <c r="F350" s="46" t="s">
        <v>255</v>
      </c>
      <c r="G350" s="47">
        <v>2</v>
      </c>
      <c r="H350" s="48">
        <v>2</v>
      </c>
      <c r="I350">
        <v>58</v>
      </c>
      <c r="J350">
        <f>G350*I350/1000</f>
        <v>0.116</v>
      </c>
      <c r="K350"/>
    </row>
    <row r="351" ht="15.75" spans="5:11">
      <c r="E351"/>
      <c r="F351" s="46" t="s">
        <v>256</v>
      </c>
      <c r="G351" s="49" t="s">
        <v>172</v>
      </c>
      <c r="H351" s="48">
        <v>2</v>
      </c>
      <c r="K351"/>
    </row>
    <row r="352" ht="15.75" spans="5:11">
      <c r="E352"/>
      <c r="F352" s="46" t="s">
        <v>257</v>
      </c>
      <c r="G352" s="47">
        <v>2</v>
      </c>
      <c r="H352" s="48">
        <v>2</v>
      </c>
      <c r="K352"/>
    </row>
    <row r="353" ht="15.75" spans="5:11">
      <c r="E353"/>
      <c r="F353" s="46" t="s">
        <v>258</v>
      </c>
      <c r="G353" s="47">
        <v>12.5</v>
      </c>
      <c r="H353" s="48">
        <v>10</v>
      </c>
      <c r="I353">
        <v>30</v>
      </c>
      <c r="J353">
        <f>G353*I353/1000</f>
        <v>0.375</v>
      </c>
      <c r="K353"/>
    </row>
    <row r="354" ht="15.75" spans="5:11">
      <c r="E354"/>
      <c r="F354" s="46" t="s">
        <v>259</v>
      </c>
      <c r="G354" s="47">
        <v>12</v>
      </c>
      <c r="H354" s="48">
        <v>10</v>
      </c>
      <c r="I354">
        <v>20</v>
      </c>
      <c r="J354">
        <f>G354*I354/1000</f>
        <v>0.24</v>
      </c>
      <c r="K354"/>
    </row>
    <row r="355" ht="15.75" spans="5:11">
      <c r="E355"/>
      <c r="F355" s="46" t="s">
        <v>249</v>
      </c>
      <c r="G355" s="47">
        <v>2.5</v>
      </c>
      <c r="H355" s="48">
        <v>2.5</v>
      </c>
      <c r="I355">
        <v>130</v>
      </c>
      <c r="J355">
        <f>G355*I355/1000</f>
        <v>0.325</v>
      </c>
      <c r="K355"/>
    </row>
    <row r="356" ht="15.75" spans="5:11">
      <c r="E356"/>
      <c r="F356" s="46" t="s">
        <v>260</v>
      </c>
      <c r="G356" s="49" t="s">
        <v>172</v>
      </c>
      <c r="H356" s="48">
        <v>175</v>
      </c>
      <c r="K356"/>
    </row>
    <row r="357" ht="15.75" spans="5:11">
      <c r="E357"/>
      <c r="F357" s="46" t="s">
        <v>261</v>
      </c>
      <c r="G357" s="47">
        <v>175</v>
      </c>
      <c r="H357" s="48">
        <v>175</v>
      </c>
      <c r="K357"/>
    </row>
    <row r="358" ht="15.75" spans="5:11">
      <c r="E358"/>
      <c r="F358" s="46" t="s">
        <v>262</v>
      </c>
      <c r="G358" s="47">
        <v>175</v>
      </c>
      <c r="H358" s="48">
        <v>175</v>
      </c>
      <c r="K358"/>
    </row>
    <row r="359" ht="15.75" spans="5:11">
      <c r="E359"/>
      <c r="F359" s="46" t="s">
        <v>170</v>
      </c>
      <c r="G359" s="47">
        <v>175</v>
      </c>
      <c r="H359" s="48">
        <v>175</v>
      </c>
      <c r="K359"/>
    </row>
    <row r="360" ht="15.75" spans="5:11">
      <c r="E360"/>
      <c r="F360" s="46" t="s">
        <v>263</v>
      </c>
      <c r="G360" s="47">
        <v>0.01</v>
      </c>
      <c r="H360" s="48">
        <v>0.01</v>
      </c>
      <c r="I360" s="70">
        <v>900</v>
      </c>
      <c r="J360">
        <f>G360*I360/1000</f>
        <v>0.009</v>
      </c>
      <c r="K360"/>
    </row>
    <row r="361" ht="15.75" spans="5:11">
      <c r="E361"/>
      <c r="F361" s="46" t="s">
        <v>264</v>
      </c>
      <c r="G361" s="47">
        <v>1.5</v>
      </c>
      <c r="H361" s="48">
        <v>1.5</v>
      </c>
      <c r="I361">
        <v>17</v>
      </c>
      <c r="J361">
        <f>G361*I361/1000</f>
        <v>0.0255</v>
      </c>
      <c r="K361"/>
    </row>
    <row r="363" ht="26.25" spans="5:11">
      <c r="E363"/>
      <c r="F363" s="41" t="s">
        <v>350</v>
      </c>
      <c r="K363" s="69">
        <f>J365+J366+J369</f>
        <v>12.008028</v>
      </c>
    </row>
    <row r="364" ht="15.75" spans="5:8">
      <c r="E364"/>
      <c r="F364" s="43" t="s">
        <v>162</v>
      </c>
      <c r="G364" s="44" t="s">
        <v>163</v>
      </c>
      <c r="H364" s="45" t="s">
        <v>164</v>
      </c>
    </row>
    <row r="365" ht="15.75" spans="5:10">
      <c r="E365"/>
      <c r="F365" s="46" t="s">
        <v>252</v>
      </c>
      <c r="G365" s="47">
        <v>205</v>
      </c>
      <c r="H365" s="48">
        <v>154</v>
      </c>
      <c r="I365">
        <v>35</v>
      </c>
      <c r="J365">
        <f>G365*I365/1000</f>
        <v>7.175</v>
      </c>
    </row>
    <row r="366" ht="15.75" spans="5:10">
      <c r="E366"/>
      <c r="F366" s="46" t="s">
        <v>278</v>
      </c>
      <c r="G366" s="47">
        <v>28.4</v>
      </c>
      <c r="H366" s="48">
        <v>28.4</v>
      </c>
      <c r="I366">
        <v>48.17</v>
      </c>
      <c r="J366">
        <f>G366*I366/1000</f>
        <v>1.368028</v>
      </c>
    </row>
    <row r="367" ht="15.75" spans="5:8">
      <c r="E367"/>
      <c r="F367" s="72" t="s">
        <v>351</v>
      </c>
      <c r="G367" s="49" t="s">
        <v>172</v>
      </c>
      <c r="H367" s="73">
        <v>27</v>
      </c>
    </row>
    <row r="368" ht="24.75" spans="5:8">
      <c r="E368"/>
      <c r="F368" s="72" t="s">
        <v>352</v>
      </c>
      <c r="G368" s="49" t="s">
        <v>172</v>
      </c>
      <c r="H368" s="130" t="s">
        <v>172</v>
      </c>
    </row>
    <row r="369" ht="15.75" spans="5:10">
      <c r="E369"/>
      <c r="F369" s="46" t="s">
        <v>173</v>
      </c>
      <c r="G369" s="47">
        <v>6.3</v>
      </c>
      <c r="H369" s="48">
        <v>6.3</v>
      </c>
      <c r="I369">
        <v>550</v>
      </c>
      <c r="J369">
        <f>G369*I369/1000</f>
        <v>3.465</v>
      </c>
    </row>
    <row r="371" ht="28.5" spans="5:11">
      <c r="E371"/>
      <c r="F371" s="133" t="s">
        <v>353</v>
      </c>
      <c r="K371" s="69">
        <f>J374+J376+J377+J378+J379+J380</f>
        <v>21.98428</v>
      </c>
    </row>
    <row r="372" ht="15.75" spans="5:6">
      <c r="E372"/>
      <c r="F372" s="135" t="s">
        <v>272</v>
      </c>
    </row>
    <row r="373" ht="15.75" spans="5:8">
      <c r="E373"/>
      <c r="F373" s="77" t="s">
        <v>162</v>
      </c>
      <c r="G373" s="12" t="s">
        <v>163</v>
      </c>
      <c r="H373" s="13" t="s">
        <v>164</v>
      </c>
    </row>
    <row r="374" ht="15.75" spans="5:10">
      <c r="E374"/>
      <c r="F374" s="46" t="s">
        <v>354</v>
      </c>
      <c r="G374" s="15">
        <v>134</v>
      </c>
      <c r="H374" s="16">
        <v>61.7</v>
      </c>
      <c r="I374">
        <v>149.13</v>
      </c>
      <c r="J374">
        <f>G374*I374/1000</f>
        <v>19.98342</v>
      </c>
    </row>
    <row r="375" ht="15.75" spans="5:8">
      <c r="E375"/>
      <c r="F375" s="46" t="s">
        <v>180</v>
      </c>
      <c r="G375" s="15">
        <v>18.3</v>
      </c>
      <c r="H375" s="80">
        <v>18.3</v>
      </c>
    </row>
    <row r="376" ht="15.75" spans="5:10">
      <c r="E376"/>
      <c r="F376" s="46" t="s">
        <v>331</v>
      </c>
      <c r="G376" s="15">
        <v>28.2</v>
      </c>
      <c r="H376" s="16">
        <v>22.5</v>
      </c>
      <c r="I376">
        <v>30</v>
      </c>
      <c r="J376">
        <f>G376*I376/1000</f>
        <v>0.846</v>
      </c>
    </row>
    <row r="377" ht="15.75" spans="5:10">
      <c r="E377"/>
      <c r="F377" s="46" t="s">
        <v>259</v>
      </c>
      <c r="G377" s="15">
        <v>17.8</v>
      </c>
      <c r="H377" s="16">
        <v>15</v>
      </c>
      <c r="I377">
        <v>20</v>
      </c>
      <c r="J377">
        <f>G377*I377/1000</f>
        <v>0.356</v>
      </c>
    </row>
    <row r="378" ht="15.75" spans="5:10">
      <c r="E378"/>
      <c r="F378" s="46" t="s">
        <v>318</v>
      </c>
      <c r="G378" s="15">
        <v>5.33</v>
      </c>
      <c r="H378" s="16">
        <v>5.33</v>
      </c>
      <c r="I378">
        <v>130</v>
      </c>
      <c r="J378">
        <f>G378*I378/1000</f>
        <v>0.6929</v>
      </c>
    </row>
    <row r="379" ht="15.75" spans="6:10">
      <c r="F379" s="46" t="s">
        <v>183</v>
      </c>
      <c r="G379" s="15">
        <v>1.67</v>
      </c>
      <c r="H379" s="16">
        <v>1.67</v>
      </c>
      <c r="I379">
        <v>55</v>
      </c>
      <c r="J379">
        <f>G379*I379/1000</f>
        <v>0.09185</v>
      </c>
    </row>
    <row r="380" ht="15.75" spans="6:10">
      <c r="F380" s="46" t="s">
        <v>212</v>
      </c>
      <c r="G380" s="15">
        <v>0.83</v>
      </c>
      <c r="H380" s="16">
        <v>0.83</v>
      </c>
      <c r="I380">
        <v>17</v>
      </c>
      <c r="J380">
        <f>G380*I380/1000</f>
        <v>0.01411</v>
      </c>
    </row>
    <row r="382" spans="6:11">
      <c r="F382" s="4" t="s">
        <v>281</v>
      </c>
      <c r="G382" s="52">
        <v>200</v>
      </c>
      <c r="H382" s="52"/>
      <c r="I382">
        <v>44</v>
      </c>
      <c r="K382" s="69">
        <f>G382*I382/1000</f>
        <v>8.8</v>
      </c>
    </row>
    <row r="384" spans="6:11">
      <c r="F384" s="4" t="s">
        <v>32</v>
      </c>
      <c r="G384">
        <v>60</v>
      </c>
      <c r="I384">
        <v>29.72</v>
      </c>
      <c r="K384" s="69">
        <f>G384*I384/1000</f>
        <v>1.7832</v>
      </c>
    </row>
    <row r="386" spans="6:11">
      <c r="F386" s="4" t="s">
        <v>355</v>
      </c>
      <c r="G386">
        <v>150</v>
      </c>
      <c r="I386">
        <v>150</v>
      </c>
      <c r="K386" s="69">
        <f>G386*I386/1000</f>
        <v>22.5</v>
      </c>
    </row>
    <row r="388" s="3" customFormat="1" spans="5:11">
      <c r="E388" s="159"/>
      <c r="F388" s="159" t="s">
        <v>222</v>
      </c>
      <c r="K388" s="143">
        <f>K397+K414+K423+K439+K448+K462+K469+K495+K509+K511</f>
        <v>104.03727</v>
      </c>
    </row>
    <row r="390" ht="18.75" spans="6:11">
      <c r="F390" s="180" t="s">
        <v>223</v>
      </c>
      <c r="G390" s="161"/>
      <c r="H390" s="161"/>
      <c r="I390" s="264">
        <f>K397+K414+K423</f>
        <v>22.47607</v>
      </c>
      <c r="J390" s="197">
        <f>K388-I390</f>
        <v>81.5612</v>
      </c>
      <c r="K390" s="182"/>
    </row>
    <row r="391" hidden="1" spans="6:11">
      <c r="F391" s="162" t="s">
        <v>220</v>
      </c>
      <c r="G391" s="161"/>
      <c r="H391" s="161"/>
      <c r="I391" s="62"/>
      <c r="J391" s="22"/>
      <c r="K391" s="177"/>
    </row>
    <row r="392" hidden="1" spans="6:11">
      <c r="F392" s="162" t="s">
        <v>191</v>
      </c>
      <c r="G392" s="161"/>
      <c r="H392" s="161"/>
      <c r="I392" s="62"/>
      <c r="J392" s="22"/>
      <c r="K392" s="177"/>
    </row>
    <row r="393" hidden="1" spans="6:11">
      <c r="F393" s="37"/>
      <c r="G393" s="161"/>
      <c r="H393" s="161"/>
      <c r="I393" s="62"/>
      <c r="J393" s="22"/>
      <c r="K393" s="177"/>
    </row>
    <row r="394" hidden="1" spans="6:11">
      <c r="F394" s="163" t="s">
        <v>192</v>
      </c>
      <c r="G394" s="161"/>
      <c r="H394" s="161"/>
      <c r="I394" s="62"/>
      <c r="J394" s="22"/>
      <c r="K394" s="177"/>
    </row>
    <row r="395" hidden="1" spans="5:11">
      <c r="E395"/>
      <c r="F395" s="181"/>
      <c r="G395" s="161"/>
      <c r="H395" s="161"/>
      <c r="I395" s="62"/>
      <c r="J395" s="22"/>
      <c r="K395" s="177"/>
    </row>
    <row r="396" hidden="1" spans="5:11">
      <c r="E396"/>
      <c r="F396" s="183" t="s">
        <v>224</v>
      </c>
      <c r="G396" s="161"/>
      <c r="H396" s="161"/>
      <c r="I396" s="62"/>
      <c r="J396" s="22"/>
      <c r="K396" s="177"/>
    </row>
    <row r="397" ht="16.5" spans="5:11">
      <c r="E397"/>
      <c r="F397" s="164" t="s">
        <v>161</v>
      </c>
      <c r="G397" s="161"/>
      <c r="H397" s="161"/>
      <c r="I397" s="62"/>
      <c r="J397" s="22"/>
      <c r="K397" s="176">
        <f>J399+J400+J402+J403+J405</f>
        <v>11.03032</v>
      </c>
    </row>
    <row r="398" ht="15.75" spans="5:11">
      <c r="E398"/>
      <c r="F398" s="165" t="s">
        <v>162</v>
      </c>
      <c r="G398" s="166" t="s">
        <v>163</v>
      </c>
      <c r="H398" s="167" t="s">
        <v>164</v>
      </c>
      <c r="I398" s="62"/>
      <c r="J398" s="22"/>
      <c r="K398" s="178"/>
    </row>
    <row r="399" ht="15.75" spans="5:11">
      <c r="E399"/>
      <c r="F399" s="168" t="s">
        <v>225</v>
      </c>
      <c r="G399" s="169">
        <v>43.4</v>
      </c>
      <c r="H399" s="170">
        <v>43.4</v>
      </c>
      <c r="I399" s="62">
        <v>79</v>
      </c>
      <c r="J399" s="67">
        <f>G399*I399/1000</f>
        <v>3.4286</v>
      </c>
      <c r="K399" s="178"/>
    </row>
    <row r="400" ht="15.75" spans="5:11">
      <c r="E400"/>
      <c r="F400" s="168" t="s">
        <v>169</v>
      </c>
      <c r="G400" s="169">
        <v>96</v>
      </c>
      <c r="H400" s="170">
        <v>96</v>
      </c>
      <c r="I400" s="62">
        <v>48.17</v>
      </c>
      <c r="J400" s="67">
        <f>G400*I400/1000</f>
        <v>4.62432</v>
      </c>
      <c r="K400" s="178"/>
    </row>
    <row r="401" ht="15.75" spans="5:11">
      <c r="E401"/>
      <c r="F401" s="168" t="s">
        <v>180</v>
      </c>
      <c r="G401" s="169">
        <v>63.9</v>
      </c>
      <c r="H401" s="170">
        <v>63.9</v>
      </c>
      <c r="I401" s="62"/>
      <c r="J401" s="197"/>
      <c r="K401" s="178"/>
    </row>
    <row r="402" ht="15.75" spans="5:11">
      <c r="E402"/>
      <c r="F402" s="168" t="s">
        <v>183</v>
      </c>
      <c r="G402" s="169">
        <v>5.18</v>
      </c>
      <c r="H402" s="170">
        <v>5.18</v>
      </c>
      <c r="I402" s="104">
        <v>55</v>
      </c>
      <c r="J402" s="67">
        <f>G402*I402/1000</f>
        <v>0.2849</v>
      </c>
      <c r="K402" s="178"/>
    </row>
    <row r="403" ht="15.75" spans="5:11">
      <c r="E403"/>
      <c r="F403" s="168" t="s">
        <v>212</v>
      </c>
      <c r="G403" s="169">
        <v>0.5</v>
      </c>
      <c r="H403" s="170">
        <v>0.5</v>
      </c>
      <c r="I403" s="62">
        <v>17</v>
      </c>
      <c r="J403" s="67">
        <f>G403*I403/1000</f>
        <v>0.0085</v>
      </c>
      <c r="K403" s="178"/>
    </row>
    <row r="404" ht="15.75" spans="5:11">
      <c r="E404"/>
      <c r="F404" s="171" t="s">
        <v>226</v>
      </c>
      <c r="G404" s="172" t="s">
        <v>172</v>
      </c>
      <c r="H404" s="173">
        <v>195</v>
      </c>
      <c r="I404" s="62"/>
      <c r="J404" s="197"/>
      <c r="K404" s="178"/>
    </row>
    <row r="405" ht="15.75" spans="5:11">
      <c r="E405"/>
      <c r="F405" s="168" t="s">
        <v>173</v>
      </c>
      <c r="G405" s="169">
        <v>4.88</v>
      </c>
      <c r="H405" s="170">
        <v>4.88</v>
      </c>
      <c r="I405" s="104">
        <v>550</v>
      </c>
      <c r="J405" s="67">
        <f>G405*I405/1000</f>
        <v>2.684</v>
      </c>
      <c r="K405" s="178"/>
    </row>
    <row r="406" spans="5:11">
      <c r="E406"/>
      <c r="F406" s="91"/>
      <c r="G406" s="22"/>
      <c r="H406" s="22"/>
      <c r="I406" s="62"/>
      <c r="J406" s="22"/>
      <c r="K406" s="178"/>
    </row>
    <row r="407" ht="21" spans="5:11">
      <c r="E407"/>
      <c r="F407" s="21" t="s">
        <v>175</v>
      </c>
      <c r="G407" s="22"/>
      <c r="H407" s="22"/>
      <c r="I407" s="64"/>
      <c r="J407" s="65"/>
      <c r="K407" s="178"/>
    </row>
    <row r="408" spans="5:11">
      <c r="E408"/>
      <c r="F408" s="23" t="s">
        <v>176</v>
      </c>
      <c r="G408" s="23"/>
      <c r="H408" s="23"/>
      <c r="I408" s="23"/>
      <c r="J408" s="23"/>
      <c r="K408" s="178"/>
    </row>
    <row r="409" ht="16.5" spans="5:11">
      <c r="E409"/>
      <c r="F409" s="24" t="s">
        <v>177</v>
      </c>
      <c r="G409" s="22"/>
      <c r="H409" s="22"/>
      <c r="I409" s="64"/>
      <c r="J409" s="65"/>
      <c r="K409" s="178"/>
    </row>
    <row r="410" ht="15.75" spans="5:11">
      <c r="E410"/>
      <c r="F410" s="25" t="s">
        <v>162</v>
      </c>
      <c r="G410" s="26" t="s">
        <v>163</v>
      </c>
      <c r="H410" s="27" t="s">
        <v>164</v>
      </c>
      <c r="I410" s="64"/>
      <c r="J410" s="65"/>
      <c r="K410" s="178"/>
    </row>
    <row r="411" ht="15.75" spans="5:11">
      <c r="E411"/>
      <c r="F411" s="28" t="s">
        <v>178</v>
      </c>
      <c r="G411" s="29">
        <v>0.5</v>
      </c>
      <c r="H411" s="30">
        <v>0.5</v>
      </c>
      <c r="I411" s="64" t="s">
        <v>544</v>
      </c>
      <c r="J411" s="66">
        <f>G411*I411/1000</f>
        <v>0.25</v>
      </c>
      <c r="K411" s="178"/>
    </row>
    <row r="412" ht="15.75" spans="5:11">
      <c r="E412"/>
      <c r="F412" s="28" t="s">
        <v>180</v>
      </c>
      <c r="G412" s="29">
        <v>54</v>
      </c>
      <c r="H412" s="30">
        <v>54</v>
      </c>
      <c r="I412" s="64"/>
      <c r="J412" s="65"/>
      <c r="K412" s="178"/>
    </row>
    <row r="413" spans="5:11">
      <c r="E413"/>
      <c r="F413" s="31"/>
      <c r="G413" s="32"/>
      <c r="H413" s="32"/>
      <c r="I413" s="64"/>
      <c r="J413" s="65"/>
      <c r="K413" s="178"/>
    </row>
    <row r="414" ht="18.75" spans="5:11">
      <c r="E414"/>
      <c r="F414" s="184" t="s">
        <v>181</v>
      </c>
      <c r="G414" s="22"/>
      <c r="H414" s="22"/>
      <c r="I414" s="64"/>
      <c r="J414" s="66"/>
      <c r="K414" s="176">
        <f>J418+J419+J420</f>
        <v>2.5405</v>
      </c>
    </row>
    <row r="415" spans="5:11">
      <c r="E415"/>
      <c r="F415" s="23" t="s">
        <v>176</v>
      </c>
      <c r="G415" s="23"/>
      <c r="H415" s="23"/>
      <c r="I415" s="23"/>
      <c r="J415" s="23"/>
      <c r="K415" s="178"/>
    </row>
    <row r="416" ht="16.5" spans="5:11">
      <c r="E416"/>
      <c r="F416" s="24" t="s">
        <v>161</v>
      </c>
      <c r="G416" s="22"/>
      <c r="H416" s="22"/>
      <c r="I416" s="64"/>
      <c r="J416" s="65"/>
      <c r="K416" s="178"/>
    </row>
    <row r="417" ht="15.75" spans="5:11">
      <c r="E417"/>
      <c r="F417" s="25" t="s">
        <v>162</v>
      </c>
      <c r="G417" s="26" t="s">
        <v>163</v>
      </c>
      <c r="H417" s="27" t="s">
        <v>164</v>
      </c>
      <c r="I417" s="64"/>
      <c r="J417" s="65"/>
      <c r="K417" s="178"/>
    </row>
    <row r="418" ht="15.75" spans="5:11">
      <c r="E418"/>
      <c r="F418" s="28" t="s">
        <v>182</v>
      </c>
      <c r="G418" s="34" t="s">
        <v>172</v>
      </c>
      <c r="H418" s="30">
        <v>45</v>
      </c>
      <c r="I418" s="64"/>
      <c r="J418" s="66">
        <f>J411</f>
        <v>0.25</v>
      </c>
      <c r="K418" s="178"/>
    </row>
    <row r="419" ht="15.75" spans="5:11">
      <c r="E419"/>
      <c r="F419" s="28" t="s">
        <v>183</v>
      </c>
      <c r="G419" s="29">
        <v>13.5</v>
      </c>
      <c r="H419" s="30">
        <v>13.5</v>
      </c>
      <c r="I419" s="64" t="s">
        <v>545</v>
      </c>
      <c r="J419" s="66">
        <f>G419*I419/1000</f>
        <v>0.7425</v>
      </c>
      <c r="K419" s="178"/>
    </row>
    <row r="420" ht="15.75" spans="5:11">
      <c r="E420"/>
      <c r="F420" s="28" t="s">
        <v>185</v>
      </c>
      <c r="G420" s="29">
        <v>7.2</v>
      </c>
      <c r="H420" s="30">
        <v>6.3</v>
      </c>
      <c r="I420" s="64" t="s">
        <v>549</v>
      </c>
      <c r="J420" s="66">
        <f>G420*I420/1000</f>
        <v>1.548</v>
      </c>
      <c r="K420" s="178"/>
    </row>
    <row r="421" ht="15.75" spans="5:11">
      <c r="E421"/>
      <c r="F421" s="28" t="s">
        <v>180</v>
      </c>
      <c r="G421" s="29">
        <v>135</v>
      </c>
      <c r="H421" s="30">
        <v>135</v>
      </c>
      <c r="I421" s="64"/>
      <c r="J421" s="65"/>
      <c r="K421" s="178"/>
    </row>
    <row r="422" spans="5:11">
      <c r="E422"/>
      <c r="F422" s="20"/>
      <c r="I422" s="57"/>
      <c r="K422" s="178"/>
    </row>
    <row r="423" ht="18.75" spans="5:11">
      <c r="E423"/>
      <c r="F423" s="185" t="s">
        <v>201</v>
      </c>
      <c r="J423" s="68"/>
      <c r="K423" s="176">
        <f>J434+J436</f>
        <v>8.90525</v>
      </c>
    </row>
    <row r="424" spans="5:11">
      <c r="E424"/>
      <c r="F424" s="186" t="s">
        <v>154</v>
      </c>
      <c r="J424" s="68"/>
      <c r="K424" s="178"/>
    </row>
    <row r="425" spans="5:11">
      <c r="E425"/>
      <c r="F425" s="186"/>
      <c r="I425" s="132"/>
      <c r="J425" s="68"/>
      <c r="K425" s="178"/>
    </row>
    <row r="426" spans="5:11">
      <c r="E426"/>
      <c r="F426" s="187" t="s">
        <v>155</v>
      </c>
      <c r="I426" s="132"/>
      <c r="J426" s="68"/>
      <c r="K426" s="178"/>
    </row>
    <row r="427" spans="5:11">
      <c r="E427"/>
      <c r="F427" s="188" t="s">
        <v>156</v>
      </c>
      <c r="I427" s="132"/>
      <c r="J427" s="68"/>
      <c r="K427" s="178"/>
    </row>
    <row r="428" spans="5:11">
      <c r="E428"/>
      <c r="F428" s="188" t="s">
        <v>157</v>
      </c>
      <c r="I428" s="132"/>
      <c r="J428" s="68"/>
      <c r="K428" s="178"/>
    </row>
    <row r="429" ht="15.75" spans="5:11">
      <c r="E429"/>
      <c r="F429" s="189"/>
      <c r="I429" s="132"/>
      <c r="J429" s="68"/>
      <c r="K429" s="178"/>
    </row>
    <row r="430" hidden="1" spans="5:11">
      <c r="E430"/>
      <c r="F430" s="190" t="s">
        <v>227</v>
      </c>
      <c r="I430" s="132"/>
      <c r="J430" s="68"/>
      <c r="K430" s="178"/>
    </row>
    <row r="431" hidden="1" spans="5:11">
      <c r="E431"/>
      <c r="F431" s="191" t="s">
        <v>228</v>
      </c>
      <c r="I431" s="132"/>
      <c r="J431" s="68"/>
      <c r="K431" s="178"/>
    </row>
    <row r="432" ht="32.25" hidden="1" spans="5:11">
      <c r="E432"/>
      <c r="F432" s="192" t="s">
        <v>177</v>
      </c>
      <c r="I432" s="132"/>
      <c r="J432" s="68"/>
      <c r="K432" s="178"/>
    </row>
    <row r="433" ht="15.75" spans="5:11">
      <c r="E433"/>
      <c r="F433" s="108" t="s">
        <v>162</v>
      </c>
      <c r="G433" s="193" t="s">
        <v>163</v>
      </c>
      <c r="H433" s="194" t="s">
        <v>164</v>
      </c>
      <c r="I433" s="132"/>
      <c r="J433" s="68"/>
      <c r="K433" s="178"/>
    </row>
    <row r="434" ht="15.75" spans="5:11">
      <c r="E434"/>
      <c r="F434" s="111" t="s">
        <v>173</v>
      </c>
      <c r="G434" s="195">
        <v>12.5</v>
      </c>
      <c r="H434" s="196">
        <v>12.5</v>
      </c>
      <c r="I434" s="132">
        <v>550</v>
      </c>
      <c r="J434" s="68">
        <f>G434*I434/1000</f>
        <v>6.875</v>
      </c>
      <c r="K434" s="178"/>
    </row>
    <row r="435" ht="15.75" spans="5:11">
      <c r="E435"/>
      <c r="F435" s="111" t="s">
        <v>202</v>
      </c>
      <c r="G435" s="195">
        <v>12.5</v>
      </c>
      <c r="H435" s="196">
        <v>12.5</v>
      </c>
      <c r="I435" s="132"/>
      <c r="J435" s="68"/>
      <c r="K435" s="178"/>
    </row>
    <row r="436" ht="15.75" spans="5:11">
      <c r="E436"/>
      <c r="F436" s="111" t="s">
        <v>203</v>
      </c>
      <c r="G436" s="195">
        <v>37.5</v>
      </c>
      <c r="H436" s="195">
        <v>37.5</v>
      </c>
      <c r="I436" s="64" t="s">
        <v>546</v>
      </c>
      <c r="J436" s="68">
        <f>G436*I436/1000</f>
        <v>2.03025</v>
      </c>
      <c r="K436" s="178"/>
    </row>
    <row r="437" ht="15.75" spans="5:11">
      <c r="E437"/>
      <c r="F437" s="111" t="s">
        <v>205</v>
      </c>
      <c r="G437" s="195">
        <v>37.5</v>
      </c>
      <c r="H437" s="195">
        <v>37.5</v>
      </c>
      <c r="I437" s="132"/>
      <c r="J437" s="68"/>
      <c r="K437" s="178"/>
    </row>
    <row r="438" spans="5:11">
      <c r="E438"/>
      <c r="K438" s="198"/>
    </row>
    <row r="439" ht="17.25" spans="5:11">
      <c r="E439"/>
      <c r="F439" s="114" t="s">
        <v>283</v>
      </c>
      <c r="G439" s="115"/>
      <c r="H439" s="115"/>
      <c r="K439" s="69">
        <f>J444+J445</f>
        <v>9.781</v>
      </c>
    </row>
    <row r="440" spans="5:8">
      <c r="E440"/>
      <c r="F440" s="116"/>
      <c r="G440" s="115"/>
      <c r="H440" s="115"/>
    </row>
    <row r="441" ht="15.75" spans="5:8">
      <c r="E441"/>
      <c r="F441" s="117"/>
      <c r="G441" s="118" t="s">
        <v>284</v>
      </c>
      <c r="H441" s="118"/>
    </row>
    <row r="442" ht="15.75" spans="5:8">
      <c r="E442"/>
      <c r="F442" s="119"/>
      <c r="G442" s="118" t="s">
        <v>285</v>
      </c>
      <c r="H442" s="118"/>
    </row>
    <row r="443" ht="15.75" spans="5:8">
      <c r="E443"/>
      <c r="F443" s="117" t="s">
        <v>286</v>
      </c>
      <c r="G443" s="120" t="s">
        <v>163</v>
      </c>
      <c r="H443" s="120" t="s">
        <v>164</v>
      </c>
    </row>
    <row r="444" ht="15.75" spans="5:10">
      <c r="E444"/>
      <c r="F444" s="117" t="s">
        <v>287</v>
      </c>
      <c r="G444" s="118">
        <v>59</v>
      </c>
      <c r="H444" s="118">
        <v>50</v>
      </c>
      <c r="I444">
        <v>90</v>
      </c>
      <c r="J444">
        <f>G444*I444/1000</f>
        <v>5.31</v>
      </c>
    </row>
    <row r="445" ht="15.75" spans="5:10">
      <c r="E445"/>
      <c r="F445" s="117" t="s">
        <v>288</v>
      </c>
      <c r="G445" s="118">
        <v>52.6</v>
      </c>
      <c r="H445" s="118">
        <v>50</v>
      </c>
      <c r="I445">
        <v>85</v>
      </c>
      <c r="J445">
        <f>G445*I445/1000</f>
        <v>4.471</v>
      </c>
    </row>
    <row r="446" ht="15.75" spans="5:8">
      <c r="E446"/>
      <c r="F446" s="117" t="s">
        <v>289</v>
      </c>
      <c r="G446" s="249"/>
      <c r="H446" s="118">
        <v>100</v>
      </c>
    </row>
    <row r="447" spans="5:11">
      <c r="E447"/>
      <c r="K447" s="198"/>
    </row>
    <row r="448" ht="26.25" spans="5:11">
      <c r="E448"/>
      <c r="F448" s="41" t="s">
        <v>356</v>
      </c>
      <c r="K448" s="199">
        <f>J450+J451+J453+J454+J455+J456+J457+J458</f>
        <v>6.2895</v>
      </c>
    </row>
    <row r="449" ht="15.75" spans="5:11">
      <c r="E449"/>
      <c r="F449" s="43" t="s">
        <v>162</v>
      </c>
      <c r="G449" s="44" t="s">
        <v>163</v>
      </c>
      <c r="H449" s="45" t="s">
        <v>164</v>
      </c>
      <c r="K449" s="198"/>
    </row>
    <row r="450" ht="15.75" spans="5:11">
      <c r="E450"/>
      <c r="F450" s="46" t="s">
        <v>357</v>
      </c>
      <c r="G450" s="47">
        <v>50</v>
      </c>
      <c r="H450" s="48">
        <v>40</v>
      </c>
      <c r="I450">
        <v>35</v>
      </c>
      <c r="J450">
        <f>G450*I450/1000</f>
        <v>1.75</v>
      </c>
      <c r="K450" s="198"/>
    </row>
    <row r="451" ht="15.75" spans="5:11">
      <c r="E451"/>
      <c r="F451" s="46" t="s">
        <v>290</v>
      </c>
      <c r="G451" s="47">
        <v>25</v>
      </c>
      <c r="H451" s="48">
        <v>20</v>
      </c>
      <c r="I451">
        <v>45</v>
      </c>
      <c r="J451">
        <f t="shared" ref="J451:J458" si="8">G451*I451/1000</f>
        <v>1.125</v>
      </c>
      <c r="K451" s="198"/>
    </row>
    <row r="452" ht="15.75" hidden="1" spans="5:11">
      <c r="E452"/>
      <c r="F452" s="46" t="s">
        <v>358</v>
      </c>
      <c r="G452" s="47">
        <v>21.5</v>
      </c>
      <c r="H452" s="48">
        <v>15</v>
      </c>
      <c r="J452">
        <f t="shared" si="8"/>
        <v>0</v>
      </c>
      <c r="K452" s="198"/>
    </row>
    <row r="453" ht="15.75" spans="5:11">
      <c r="E453"/>
      <c r="F453" s="46" t="s">
        <v>252</v>
      </c>
      <c r="G453" s="47">
        <v>26.8</v>
      </c>
      <c r="H453" s="48">
        <v>20</v>
      </c>
      <c r="I453">
        <v>35</v>
      </c>
      <c r="J453">
        <f t="shared" si="8"/>
        <v>0.938</v>
      </c>
      <c r="K453" s="198"/>
    </row>
    <row r="454" ht="15.75" spans="5:11">
      <c r="E454"/>
      <c r="F454" s="46" t="s">
        <v>258</v>
      </c>
      <c r="G454" s="47">
        <v>15.8</v>
      </c>
      <c r="H454" s="48">
        <v>12.5</v>
      </c>
      <c r="I454">
        <v>30</v>
      </c>
      <c r="J454">
        <f t="shared" si="8"/>
        <v>0.474</v>
      </c>
      <c r="K454" s="198"/>
    </row>
    <row r="455" ht="15.75" spans="5:11">
      <c r="E455"/>
      <c r="F455" s="46" t="s">
        <v>259</v>
      </c>
      <c r="G455" s="47">
        <v>12</v>
      </c>
      <c r="H455" s="48">
        <v>10</v>
      </c>
      <c r="I455">
        <v>20</v>
      </c>
      <c r="J455">
        <f t="shared" si="8"/>
        <v>0.24</v>
      </c>
      <c r="K455" s="198"/>
    </row>
    <row r="456" ht="15.75" spans="5:11">
      <c r="E456"/>
      <c r="F456" s="46" t="s">
        <v>249</v>
      </c>
      <c r="G456" s="47">
        <v>5</v>
      </c>
      <c r="H456" s="48">
        <v>5</v>
      </c>
      <c r="I456">
        <v>130</v>
      </c>
      <c r="J456">
        <f t="shared" si="8"/>
        <v>0.65</v>
      </c>
      <c r="K456" s="198"/>
    </row>
    <row r="457" ht="15.75" spans="5:11">
      <c r="E457"/>
      <c r="F457" s="46" t="s">
        <v>183</v>
      </c>
      <c r="G457" s="47">
        <v>2.5</v>
      </c>
      <c r="H457" s="48">
        <v>2.5</v>
      </c>
      <c r="I457">
        <v>55</v>
      </c>
      <c r="J457">
        <f t="shared" si="8"/>
        <v>0.1375</v>
      </c>
      <c r="K457" s="198"/>
    </row>
    <row r="458" ht="15.75" spans="5:11">
      <c r="E458"/>
      <c r="F458" s="46" t="s">
        <v>291</v>
      </c>
      <c r="G458" s="47">
        <v>7.5</v>
      </c>
      <c r="H458" s="48">
        <v>7.5</v>
      </c>
      <c r="I458">
        <v>130</v>
      </c>
      <c r="J458">
        <f t="shared" si="8"/>
        <v>0.975</v>
      </c>
      <c r="K458" s="198"/>
    </row>
    <row r="459" ht="15.75" spans="5:11">
      <c r="E459"/>
      <c r="F459" s="46" t="s">
        <v>180</v>
      </c>
      <c r="G459" s="47">
        <v>200</v>
      </c>
      <c r="H459" s="48">
        <v>200</v>
      </c>
      <c r="K459" s="198"/>
    </row>
    <row r="460" ht="15.75" spans="5:11">
      <c r="E460"/>
      <c r="F460" s="46" t="s">
        <v>292</v>
      </c>
      <c r="G460" s="47">
        <v>200</v>
      </c>
      <c r="H460" s="48">
        <v>200</v>
      </c>
      <c r="K460" s="198"/>
    </row>
    <row r="461" spans="5:11">
      <c r="E461"/>
      <c r="K461" s="198"/>
    </row>
    <row r="462" ht="26.25" spans="5:11">
      <c r="E462"/>
      <c r="F462" s="41" t="s">
        <v>265</v>
      </c>
      <c r="K462" s="199">
        <f>J464+J467</f>
        <v>12.321</v>
      </c>
    </row>
    <row r="463" ht="15.75" spans="5:11">
      <c r="E463"/>
      <c r="F463" s="43" t="s">
        <v>162</v>
      </c>
      <c r="G463" s="44" t="s">
        <v>163</v>
      </c>
      <c r="H463" s="45" t="s">
        <v>164</v>
      </c>
      <c r="K463" s="198"/>
    </row>
    <row r="464" ht="15.75" spans="5:11">
      <c r="E464"/>
      <c r="F464" s="46" t="s">
        <v>268</v>
      </c>
      <c r="G464" s="47">
        <v>82.8</v>
      </c>
      <c r="H464" s="48">
        <v>82.8</v>
      </c>
      <c r="I464">
        <v>95</v>
      </c>
      <c r="J464">
        <f t="shared" ref="J464" si="9">G464*I464/1000</f>
        <v>7.866</v>
      </c>
      <c r="K464" s="198"/>
    </row>
    <row r="465" ht="15.75" spans="5:11">
      <c r="E465"/>
      <c r="F465" s="46" t="s">
        <v>180</v>
      </c>
      <c r="G465" s="47">
        <v>122</v>
      </c>
      <c r="H465" s="48">
        <v>122</v>
      </c>
      <c r="K465" s="198"/>
    </row>
    <row r="466" ht="15.75" spans="5:11">
      <c r="E466"/>
      <c r="F466" s="72" t="s">
        <v>269</v>
      </c>
      <c r="G466" s="49" t="s">
        <v>172</v>
      </c>
      <c r="H466" s="73">
        <v>173</v>
      </c>
      <c r="K466" s="198"/>
    </row>
    <row r="467" ht="15.75" spans="5:11">
      <c r="E467"/>
      <c r="F467" s="46" t="s">
        <v>173</v>
      </c>
      <c r="G467" s="47">
        <v>8.1</v>
      </c>
      <c r="H467" s="48">
        <v>8.1</v>
      </c>
      <c r="I467">
        <v>550</v>
      </c>
      <c r="J467">
        <f t="shared" ref="J467" si="10">G467*I467/1000</f>
        <v>4.455</v>
      </c>
      <c r="K467" s="198"/>
    </row>
    <row r="468" spans="5:11">
      <c r="E468"/>
      <c r="K468" s="198"/>
    </row>
    <row r="469" ht="28.5" spans="5:11">
      <c r="E469"/>
      <c r="F469" s="133" t="s">
        <v>359</v>
      </c>
      <c r="K469" s="199">
        <f>J483+J487+J488+J489+J490+J491</f>
        <v>30.594</v>
      </c>
    </row>
    <row r="470" hidden="1" spans="5:11">
      <c r="E470"/>
      <c r="F470" s="134" t="s">
        <v>154</v>
      </c>
      <c r="K470" s="198"/>
    </row>
    <row r="471" hidden="1" spans="5:11">
      <c r="E471"/>
      <c r="K471" s="198"/>
    </row>
    <row r="472" hidden="1" spans="5:11">
      <c r="E472"/>
      <c r="F472" s="71" t="s">
        <v>155</v>
      </c>
      <c r="K472" s="198"/>
    </row>
    <row r="473" hidden="1" spans="5:11">
      <c r="E473"/>
      <c r="F473" s="75" t="s">
        <v>156</v>
      </c>
      <c r="K473" s="198"/>
    </row>
    <row r="474" hidden="1" spans="5:11">
      <c r="E474"/>
      <c r="F474" s="75" t="s">
        <v>157</v>
      </c>
      <c r="K474" s="198"/>
    </row>
    <row r="475" hidden="1" spans="5:11">
      <c r="E475"/>
      <c r="F475" s="144"/>
      <c r="K475" s="198"/>
    </row>
    <row r="476" hidden="1" spans="5:11">
      <c r="E476"/>
      <c r="F476" s="134" t="s">
        <v>360</v>
      </c>
      <c r="K476" s="198"/>
    </row>
    <row r="477" spans="5:11">
      <c r="E477"/>
      <c r="F477" s="134" t="s">
        <v>361</v>
      </c>
      <c r="K477" s="198"/>
    </row>
    <row r="478" ht="15.75" spans="5:11">
      <c r="E478"/>
      <c r="F478" s="135" t="s">
        <v>272</v>
      </c>
      <c r="K478" s="198"/>
    </row>
    <row r="479" ht="15.75" spans="5:11">
      <c r="E479"/>
      <c r="F479" s="77" t="s">
        <v>162</v>
      </c>
      <c r="G479" s="12" t="s">
        <v>163</v>
      </c>
      <c r="H479" s="13" t="s">
        <v>164</v>
      </c>
      <c r="K479" s="198"/>
    </row>
    <row r="480" ht="15.75" hidden="1" spans="5:11">
      <c r="E480"/>
      <c r="F480" s="46" t="s">
        <v>362</v>
      </c>
      <c r="G480" s="15">
        <v>113</v>
      </c>
      <c r="H480" s="16">
        <v>83</v>
      </c>
      <c r="K480" s="198"/>
    </row>
    <row r="481" ht="15.75" hidden="1" spans="5:11">
      <c r="E481"/>
      <c r="F481" s="46" t="s">
        <v>363</v>
      </c>
      <c r="G481" s="15">
        <v>113</v>
      </c>
      <c r="H481" s="16">
        <v>83</v>
      </c>
      <c r="K481" s="198"/>
    </row>
    <row r="482" ht="15.75" hidden="1" spans="5:11">
      <c r="E482"/>
      <c r="F482" s="46" t="s">
        <v>364</v>
      </c>
      <c r="G482" s="15">
        <v>113</v>
      </c>
      <c r="H482" s="16">
        <v>83</v>
      </c>
      <c r="K482" s="198"/>
    </row>
    <row r="483" ht="15.75" spans="5:11">
      <c r="E483"/>
      <c r="F483" s="46" t="s">
        <v>342</v>
      </c>
      <c r="G483" s="15">
        <v>87</v>
      </c>
      <c r="H483" s="16">
        <v>74</v>
      </c>
      <c r="I483">
        <v>330</v>
      </c>
      <c r="J483">
        <f>G483*I483/1000</f>
        <v>28.71</v>
      </c>
      <c r="K483" s="198"/>
    </row>
    <row r="484" ht="15.75" spans="5:11">
      <c r="E484"/>
      <c r="F484" s="46" t="s">
        <v>343</v>
      </c>
      <c r="G484" s="15">
        <v>87</v>
      </c>
      <c r="H484" s="16">
        <v>74</v>
      </c>
      <c r="J484">
        <f t="shared" ref="J484:J491" si="11">G484*I484/1000</f>
        <v>0</v>
      </c>
      <c r="K484" s="198"/>
    </row>
    <row r="485" ht="15.75" hidden="1" spans="5:11">
      <c r="E485"/>
      <c r="F485" s="46" t="s">
        <v>365</v>
      </c>
      <c r="G485" s="15">
        <v>110</v>
      </c>
      <c r="H485" s="16">
        <v>79</v>
      </c>
      <c r="J485">
        <f t="shared" si="11"/>
        <v>0</v>
      </c>
      <c r="K485" s="198"/>
    </row>
    <row r="486" ht="15.75" hidden="1" spans="5:11">
      <c r="E486"/>
      <c r="F486" s="46" t="s">
        <v>366</v>
      </c>
      <c r="G486" s="15">
        <v>110</v>
      </c>
      <c r="H486" s="16">
        <v>79</v>
      </c>
      <c r="J486">
        <f t="shared" si="11"/>
        <v>0</v>
      </c>
      <c r="K486" s="198"/>
    </row>
    <row r="487" ht="15.75" spans="5:11">
      <c r="E487"/>
      <c r="F487" s="46" t="s">
        <v>258</v>
      </c>
      <c r="G487" s="15">
        <v>5</v>
      </c>
      <c r="H487" s="16">
        <v>4</v>
      </c>
      <c r="I487">
        <v>30</v>
      </c>
      <c r="J487">
        <f t="shared" si="11"/>
        <v>0.15</v>
      </c>
      <c r="K487" s="198"/>
    </row>
    <row r="488" ht="15.75" spans="5:11">
      <c r="E488"/>
      <c r="F488" s="46" t="s">
        <v>259</v>
      </c>
      <c r="G488" s="15">
        <v>5</v>
      </c>
      <c r="H488" s="16">
        <v>4</v>
      </c>
      <c r="I488">
        <v>20</v>
      </c>
      <c r="J488">
        <f t="shared" si="11"/>
        <v>0.1</v>
      </c>
      <c r="K488" s="198"/>
    </row>
    <row r="489" ht="15.75" spans="5:11">
      <c r="E489"/>
      <c r="F489" s="46" t="s">
        <v>249</v>
      </c>
      <c r="G489" s="15">
        <v>5</v>
      </c>
      <c r="H489" s="16">
        <v>5</v>
      </c>
      <c r="I489">
        <v>130</v>
      </c>
      <c r="J489">
        <f t="shared" si="11"/>
        <v>0.65</v>
      </c>
      <c r="K489" s="198"/>
    </row>
    <row r="490" ht="15.75" spans="5:11">
      <c r="E490"/>
      <c r="F490" s="46" t="s">
        <v>291</v>
      </c>
      <c r="G490" s="15">
        <v>7</v>
      </c>
      <c r="H490" s="16">
        <v>7</v>
      </c>
      <c r="I490">
        <v>130</v>
      </c>
      <c r="J490">
        <f t="shared" si="11"/>
        <v>0.91</v>
      </c>
      <c r="K490" s="198"/>
    </row>
    <row r="491" ht="15.75" spans="5:11">
      <c r="E491"/>
      <c r="F491" s="46" t="s">
        <v>196</v>
      </c>
      <c r="G491" s="15">
        <v>2</v>
      </c>
      <c r="H491" s="16">
        <v>2</v>
      </c>
      <c r="I491">
        <v>37</v>
      </c>
      <c r="J491">
        <f t="shared" si="11"/>
        <v>0.074</v>
      </c>
      <c r="K491" s="198"/>
    </row>
    <row r="492" ht="15.75" spans="5:11">
      <c r="E492"/>
      <c r="F492" s="78" t="s">
        <v>367</v>
      </c>
      <c r="G492" s="18" t="s">
        <v>172</v>
      </c>
      <c r="H492" s="19">
        <v>50</v>
      </c>
      <c r="K492" s="198"/>
    </row>
    <row r="493" ht="15.75" spans="5:11">
      <c r="E493"/>
      <c r="F493" s="78" t="s">
        <v>368</v>
      </c>
      <c r="G493" s="18" t="s">
        <v>172</v>
      </c>
      <c r="H493" s="19">
        <v>50</v>
      </c>
      <c r="K493" s="198"/>
    </row>
    <row r="494" spans="5:11">
      <c r="E494"/>
      <c r="K494" s="198"/>
    </row>
    <row r="495" ht="21" spans="5:11">
      <c r="E495"/>
      <c r="F495" s="89" t="s">
        <v>175</v>
      </c>
      <c r="G495" s="22"/>
      <c r="H495" s="22"/>
      <c r="I495" s="106"/>
      <c r="J495" s="66"/>
      <c r="K495" s="176">
        <f>J502+J504</f>
        <v>0.9925</v>
      </c>
    </row>
    <row r="496" spans="5:11">
      <c r="E496"/>
      <c r="F496" s="90" t="s">
        <v>191</v>
      </c>
      <c r="G496" s="22"/>
      <c r="H496" s="22"/>
      <c r="I496" s="106"/>
      <c r="J496" s="65"/>
      <c r="K496" s="177"/>
    </row>
    <row r="497" spans="5:11">
      <c r="E497"/>
      <c r="F497" s="91"/>
      <c r="G497" s="22"/>
      <c r="H497" s="22"/>
      <c r="I497" s="106"/>
      <c r="J497" s="65"/>
      <c r="K497" s="177"/>
    </row>
    <row r="498" spans="5:11">
      <c r="E498"/>
      <c r="F498" s="92" t="s">
        <v>192</v>
      </c>
      <c r="G498" s="22"/>
      <c r="H498" s="22"/>
      <c r="I498" s="106"/>
      <c r="J498" s="65"/>
      <c r="K498" s="177"/>
    </row>
    <row r="499" spans="5:11">
      <c r="E499"/>
      <c r="F499" s="93" t="s">
        <v>200</v>
      </c>
      <c r="G499" s="22"/>
      <c r="H499" s="22"/>
      <c r="I499" s="106"/>
      <c r="J499" s="65"/>
      <c r="K499" s="177"/>
    </row>
    <row r="500" ht="15.75" spans="5:11">
      <c r="E500"/>
      <c r="F500" s="24" t="s">
        <v>177</v>
      </c>
      <c r="G500" s="22"/>
      <c r="H500" s="22"/>
      <c r="I500" s="106"/>
      <c r="J500" s="65"/>
      <c r="K500" s="177"/>
    </row>
    <row r="501" spans="5:11">
      <c r="E501"/>
      <c r="F501" s="94" t="s">
        <v>162</v>
      </c>
      <c r="G501" s="95" t="s">
        <v>163</v>
      </c>
      <c r="H501" s="95" t="s">
        <v>164</v>
      </c>
      <c r="I501" s="106"/>
      <c r="J501" s="65"/>
      <c r="K501" s="177"/>
    </row>
    <row r="502" spans="5:11">
      <c r="E502"/>
      <c r="F502" s="96" t="s">
        <v>178</v>
      </c>
      <c r="G502" s="97">
        <v>0.5</v>
      </c>
      <c r="H502" s="97">
        <v>0.5</v>
      </c>
      <c r="I502" s="106" t="s">
        <v>544</v>
      </c>
      <c r="J502" s="68">
        <f>G502*I502/1000</f>
        <v>0.25</v>
      </c>
      <c r="K502" s="177"/>
    </row>
    <row r="503" spans="5:11">
      <c r="E503"/>
      <c r="F503" s="96" t="s">
        <v>180</v>
      </c>
      <c r="G503" s="97">
        <v>54</v>
      </c>
      <c r="H503" s="97">
        <v>54</v>
      </c>
      <c r="I503" s="106"/>
      <c r="J503" s="68"/>
      <c r="K503" s="177"/>
    </row>
    <row r="504" spans="5:11">
      <c r="E504"/>
      <c r="F504" s="96" t="s">
        <v>183</v>
      </c>
      <c r="G504" s="97">
        <v>13.5</v>
      </c>
      <c r="H504" s="97">
        <v>13.5</v>
      </c>
      <c r="I504" s="106" t="s">
        <v>545</v>
      </c>
      <c r="J504" s="68">
        <f>G504*I504/1000</f>
        <v>0.7425</v>
      </c>
      <c r="K504" s="177"/>
    </row>
    <row r="505" spans="5:11">
      <c r="E505"/>
      <c r="F505" s="96" t="s">
        <v>180</v>
      </c>
      <c r="G505" s="97">
        <v>135</v>
      </c>
      <c r="H505" s="97">
        <v>135</v>
      </c>
      <c r="I505" s="106"/>
      <c r="J505" s="68"/>
      <c r="K505" s="177"/>
    </row>
    <row r="506" ht="15.75" spans="5:11">
      <c r="E506"/>
      <c r="F506" s="96"/>
      <c r="G506" s="97"/>
      <c r="H506" s="97"/>
      <c r="I506" s="106"/>
      <c r="J506" s="68"/>
      <c r="K506" s="177"/>
    </row>
    <row r="507" ht="15.75" spans="6:11">
      <c r="F507" s="111"/>
      <c r="G507" s="179"/>
      <c r="H507" s="179"/>
      <c r="I507" s="64"/>
      <c r="J507" s="68"/>
      <c r="K507" s="177"/>
    </row>
    <row r="508" ht="15.75" spans="6:11">
      <c r="F508" s="111"/>
      <c r="G508" s="179"/>
      <c r="H508" s="179"/>
      <c r="I508" s="132"/>
      <c r="J508" s="68"/>
      <c r="K508" s="177"/>
    </row>
    <row r="509" spans="6:11">
      <c r="F509" s="4" t="s">
        <v>32</v>
      </c>
      <c r="G509">
        <v>60</v>
      </c>
      <c r="I509">
        <v>29.72</v>
      </c>
      <c r="K509" s="69">
        <f>G509*I509/1000</f>
        <v>1.7832</v>
      </c>
    </row>
    <row r="511" spans="6:11">
      <c r="F511" s="4" t="s">
        <v>369</v>
      </c>
      <c r="G511">
        <v>120</v>
      </c>
      <c r="I511">
        <v>165</v>
      </c>
      <c r="K511" s="69">
        <f>G511*I511/1000</f>
        <v>19.8</v>
      </c>
    </row>
    <row r="513" s="3" customFormat="1" spans="5:11">
      <c r="E513" s="159"/>
      <c r="F513" s="159" t="s">
        <v>370</v>
      </c>
      <c r="K513" s="265">
        <f>K522+K534+K537+K550+K552+K569+K578+K608+K620+K622</f>
        <v>144.793844</v>
      </c>
    </row>
    <row r="515" ht="29.25" spans="6:11">
      <c r="F515" s="9" t="s">
        <v>230</v>
      </c>
      <c r="I515" s="57"/>
      <c r="K515" s="58"/>
    </row>
    <row r="516" spans="6:11">
      <c r="F516" s="82" t="s">
        <v>154</v>
      </c>
      <c r="I516" s="57"/>
      <c r="K516" s="58"/>
    </row>
    <row r="517" spans="6:11">
      <c r="F517" s="20"/>
      <c r="I517" s="57"/>
      <c r="K517" s="58"/>
    </row>
    <row r="518" spans="6:11">
      <c r="F518" s="83" t="s">
        <v>155</v>
      </c>
      <c r="I518" s="57"/>
      <c r="K518" s="58"/>
    </row>
    <row r="519" spans="6:11">
      <c r="F519" s="84" t="s">
        <v>156</v>
      </c>
      <c r="I519" s="57"/>
      <c r="K519" s="58"/>
    </row>
    <row r="520" spans="6:11">
      <c r="F520" s="84" t="s">
        <v>157</v>
      </c>
      <c r="I520" s="57"/>
      <c r="K520" s="58"/>
    </row>
    <row r="521" spans="6:11">
      <c r="F521" s="82" t="s">
        <v>231</v>
      </c>
      <c r="I521" s="57"/>
      <c r="K521" s="58"/>
    </row>
    <row r="522" ht="16.5" spans="6:11">
      <c r="F522" s="10" t="s">
        <v>161</v>
      </c>
      <c r="I522" s="57"/>
      <c r="J522" s="53"/>
      <c r="K522" s="61">
        <f>J524+J525+J526+J527+J528+J529+J530+J531+J532</f>
        <v>56.014044</v>
      </c>
    </row>
    <row r="523" ht="15.75" spans="5:11">
      <c r="E523"/>
      <c r="F523" s="11" t="s">
        <v>162</v>
      </c>
      <c r="G523" s="12" t="s">
        <v>163</v>
      </c>
      <c r="H523" s="13" t="s">
        <v>164</v>
      </c>
      <c r="I523" s="99" t="s">
        <v>165</v>
      </c>
      <c r="J523" s="100" t="s">
        <v>166</v>
      </c>
      <c r="K523" s="58"/>
    </row>
    <row r="524" ht="15.75" spans="5:11">
      <c r="E524"/>
      <c r="F524" s="85" t="s">
        <v>193</v>
      </c>
      <c r="G524" s="15">
        <v>188</v>
      </c>
      <c r="H524" s="16">
        <v>186</v>
      </c>
      <c r="I524" s="101">
        <v>239.45</v>
      </c>
      <c r="J524" s="102">
        <f>I524*G524/1000</f>
        <v>45.0166</v>
      </c>
      <c r="K524" s="58"/>
    </row>
    <row r="525" ht="15.75" spans="5:11">
      <c r="E525"/>
      <c r="F525" s="85" t="s">
        <v>194</v>
      </c>
      <c r="G525" s="15">
        <v>12.9</v>
      </c>
      <c r="H525" s="16">
        <v>12.9</v>
      </c>
      <c r="I525" s="103">
        <v>40</v>
      </c>
      <c r="J525" s="102">
        <f t="shared" ref="J525:J527" si="12">I525*G525/1000</f>
        <v>0.516</v>
      </c>
      <c r="K525" s="58"/>
    </row>
    <row r="526" ht="15.75" spans="5:11">
      <c r="E526"/>
      <c r="F526" s="85" t="s">
        <v>180</v>
      </c>
      <c r="G526" s="15">
        <v>48</v>
      </c>
      <c r="H526" s="16">
        <v>48</v>
      </c>
      <c r="I526" s="62"/>
      <c r="J526" s="102">
        <f t="shared" si="12"/>
        <v>0</v>
      </c>
      <c r="K526" s="58"/>
    </row>
    <row r="527" ht="17.25" customHeight="1" spans="5:11">
      <c r="E527"/>
      <c r="F527" s="85" t="s">
        <v>232</v>
      </c>
      <c r="G527" s="15">
        <v>48</v>
      </c>
      <c r="H527" s="16">
        <v>48</v>
      </c>
      <c r="I527" s="104">
        <v>48.17</v>
      </c>
      <c r="J527" s="102">
        <f t="shared" si="12"/>
        <v>2.31216</v>
      </c>
      <c r="K527" s="58"/>
    </row>
    <row r="528" ht="15.75" spans="5:11">
      <c r="E528"/>
      <c r="F528" s="85" t="s">
        <v>167</v>
      </c>
      <c r="G528" s="15">
        <v>6</v>
      </c>
      <c r="H528" s="16">
        <v>6</v>
      </c>
      <c r="I528" s="104">
        <v>175</v>
      </c>
      <c r="J528" s="102">
        <f>G528*I528/1000</f>
        <v>1.05</v>
      </c>
      <c r="K528" s="58"/>
    </row>
    <row r="529" ht="15.75" spans="5:11">
      <c r="E529"/>
      <c r="F529" s="85" t="s">
        <v>183</v>
      </c>
      <c r="G529" s="15">
        <v>12.9</v>
      </c>
      <c r="H529" s="16">
        <v>12.9</v>
      </c>
      <c r="I529" s="104">
        <v>55</v>
      </c>
      <c r="J529" s="102">
        <f t="shared" ref="J529:J532" si="13">I529*G529/1000</f>
        <v>0.7095</v>
      </c>
      <c r="K529" s="58"/>
    </row>
    <row r="530" ht="15.75" spans="5:11">
      <c r="E530"/>
      <c r="F530" s="85" t="s">
        <v>233</v>
      </c>
      <c r="G530" s="15">
        <v>6.94</v>
      </c>
      <c r="H530" s="16">
        <v>6.94</v>
      </c>
      <c r="I530" s="104">
        <v>173.6</v>
      </c>
      <c r="J530" s="102">
        <f t="shared" si="13"/>
        <v>1.204784</v>
      </c>
      <c r="K530" s="58"/>
    </row>
    <row r="531" ht="15.75" spans="5:11">
      <c r="E531"/>
      <c r="F531" s="85" t="s">
        <v>234</v>
      </c>
      <c r="G531" s="15">
        <v>6.94</v>
      </c>
      <c r="H531" s="16">
        <v>6.94</v>
      </c>
      <c r="I531" s="104">
        <v>200</v>
      </c>
      <c r="J531" s="67">
        <f t="shared" si="13"/>
        <v>1.388</v>
      </c>
      <c r="K531" s="58"/>
    </row>
    <row r="532" ht="15.75" spans="5:11">
      <c r="E532"/>
      <c r="F532" s="85" t="s">
        <v>173</v>
      </c>
      <c r="G532" s="15">
        <v>6.94</v>
      </c>
      <c r="H532" s="16">
        <v>6.94</v>
      </c>
      <c r="I532" s="62">
        <v>550</v>
      </c>
      <c r="J532" s="67">
        <f t="shared" si="13"/>
        <v>3.817</v>
      </c>
      <c r="K532" s="58"/>
    </row>
    <row r="533" spans="5:11">
      <c r="E533"/>
      <c r="F533" s="20"/>
      <c r="I533" s="57"/>
      <c r="K533" s="58"/>
    </row>
    <row r="534" spans="5:11">
      <c r="E534"/>
      <c r="F534" s="86" t="s">
        <v>199</v>
      </c>
      <c r="G534" s="87">
        <v>27</v>
      </c>
      <c r="H534" s="88"/>
      <c r="I534" s="105">
        <v>146.8</v>
      </c>
      <c r="J534" s="67">
        <f t="shared" ref="J534" si="14">I534*G534/1000</f>
        <v>3.9636</v>
      </c>
      <c r="K534" s="61">
        <f>J534</f>
        <v>3.9636</v>
      </c>
    </row>
    <row r="537" ht="21" spans="5:11">
      <c r="E537"/>
      <c r="F537" s="89" t="s">
        <v>175</v>
      </c>
      <c r="G537" s="22"/>
      <c r="H537" s="22"/>
      <c r="I537" s="106"/>
      <c r="J537" s="66"/>
      <c r="K537" s="61">
        <f>J544+J546</f>
        <v>0.9925</v>
      </c>
    </row>
    <row r="538" spans="5:11">
      <c r="E538"/>
      <c r="F538" s="90" t="s">
        <v>191</v>
      </c>
      <c r="G538" s="22"/>
      <c r="H538" s="22"/>
      <c r="I538" s="106"/>
      <c r="J538" s="65"/>
      <c r="K538" s="58"/>
    </row>
    <row r="539" spans="5:11">
      <c r="E539"/>
      <c r="F539" s="91"/>
      <c r="G539" s="22"/>
      <c r="H539" s="22"/>
      <c r="I539" s="106"/>
      <c r="J539" s="65"/>
      <c r="K539" s="58"/>
    </row>
    <row r="540" spans="5:11">
      <c r="E540"/>
      <c r="F540" s="92" t="s">
        <v>192</v>
      </c>
      <c r="G540" s="22"/>
      <c r="H540" s="22"/>
      <c r="I540" s="106"/>
      <c r="J540" s="65"/>
      <c r="K540" s="58"/>
    </row>
    <row r="541" hidden="1" spans="5:11">
      <c r="E541"/>
      <c r="F541" s="93" t="s">
        <v>200</v>
      </c>
      <c r="G541" s="22"/>
      <c r="H541" s="22"/>
      <c r="I541" s="106"/>
      <c r="J541" s="65"/>
      <c r="K541" s="58"/>
    </row>
    <row r="542" ht="15.75" spans="5:11">
      <c r="E542"/>
      <c r="F542" s="24" t="s">
        <v>177</v>
      </c>
      <c r="G542" s="22"/>
      <c r="H542" s="22"/>
      <c r="I542" s="106"/>
      <c r="J542" s="65"/>
      <c r="K542" s="58"/>
    </row>
    <row r="543" spans="5:11">
      <c r="E543"/>
      <c r="F543" s="94" t="s">
        <v>162</v>
      </c>
      <c r="G543" s="95" t="s">
        <v>163</v>
      </c>
      <c r="H543" s="95" t="s">
        <v>164</v>
      </c>
      <c r="I543" s="106"/>
      <c r="J543" s="65"/>
      <c r="K543" s="58"/>
    </row>
    <row r="544" spans="5:11">
      <c r="E544"/>
      <c r="F544" s="96" t="s">
        <v>178</v>
      </c>
      <c r="G544" s="97">
        <v>0.5</v>
      </c>
      <c r="H544" s="97">
        <v>0.5</v>
      </c>
      <c r="I544" s="106" t="s">
        <v>544</v>
      </c>
      <c r="J544" s="66">
        <f>G544*I544/1000</f>
        <v>0.25</v>
      </c>
      <c r="K544" s="58"/>
    </row>
    <row r="545" spans="5:11">
      <c r="E545"/>
      <c r="F545" s="96" t="s">
        <v>180</v>
      </c>
      <c r="G545" s="97">
        <v>54</v>
      </c>
      <c r="H545" s="97">
        <v>54</v>
      </c>
      <c r="I545" s="106"/>
      <c r="J545" s="65"/>
      <c r="K545" s="58"/>
    </row>
    <row r="546" spans="5:11">
      <c r="E546"/>
      <c r="F546" s="96" t="s">
        <v>183</v>
      </c>
      <c r="G546" s="97">
        <v>13.5</v>
      </c>
      <c r="H546" s="97">
        <v>13.5</v>
      </c>
      <c r="I546" s="106" t="s">
        <v>545</v>
      </c>
      <c r="J546" s="66">
        <f>G546*I546/1000</f>
        <v>0.7425</v>
      </c>
      <c r="K546" s="58"/>
    </row>
    <row r="547" spans="5:11">
      <c r="E547"/>
      <c r="F547" s="96" t="s">
        <v>180</v>
      </c>
      <c r="G547" s="97">
        <v>135</v>
      </c>
      <c r="H547" s="97">
        <v>135</v>
      </c>
      <c r="I547" s="106"/>
      <c r="J547" s="65"/>
      <c r="K547" s="58"/>
    </row>
    <row r="549" ht="15.75" spans="5:5">
      <c r="E549"/>
    </row>
    <row r="550" ht="15.75" spans="5:11">
      <c r="E550"/>
      <c r="F550" s="138" t="s">
        <v>246</v>
      </c>
      <c r="G550" s="6">
        <v>105.2</v>
      </c>
      <c r="H550" s="7">
        <v>100</v>
      </c>
      <c r="I550">
        <v>85</v>
      </c>
      <c r="K550" s="69">
        <f>G550*I550/1000</f>
        <v>8.942</v>
      </c>
    </row>
    <row r="552" ht="25.5" spans="5:11">
      <c r="E552"/>
      <c r="F552" s="41" t="s">
        <v>131</v>
      </c>
      <c r="K552" s="69">
        <f>J559+J560+J561+J562+J563+J564</f>
        <v>5.9015</v>
      </c>
    </row>
    <row r="553" spans="5:6">
      <c r="E553"/>
      <c r="F553" s="50" t="s">
        <v>266</v>
      </c>
    </row>
    <row r="554" spans="5:6">
      <c r="E554"/>
      <c r="F554" s="50" t="s">
        <v>191</v>
      </c>
    </row>
    <row r="556" spans="5:6">
      <c r="E556"/>
      <c r="F556" s="71" t="s">
        <v>192</v>
      </c>
    </row>
    <row r="557" ht="15.75" spans="5:6">
      <c r="E557"/>
      <c r="F557" s="42" t="s">
        <v>251</v>
      </c>
    </row>
    <row r="558" ht="15.75" spans="5:8">
      <c r="E558"/>
      <c r="F558" s="43" t="s">
        <v>162</v>
      </c>
      <c r="G558" s="44" t="s">
        <v>163</v>
      </c>
      <c r="H558" s="45" t="s">
        <v>164</v>
      </c>
    </row>
    <row r="559" ht="15.75" spans="5:10">
      <c r="E559"/>
      <c r="F559" s="46" t="s">
        <v>290</v>
      </c>
      <c r="G559" s="47">
        <v>62.5</v>
      </c>
      <c r="H559" s="48">
        <v>50</v>
      </c>
      <c r="I559">
        <v>45</v>
      </c>
      <c r="J559">
        <f>G559*I559/1000</f>
        <v>2.8125</v>
      </c>
    </row>
    <row r="560" ht="15.75" spans="5:10">
      <c r="E560"/>
      <c r="F560" s="46" t="s">
        <v>252</v>
      </c>
      <c r="G560" s="47">
        <v>40</v>
      </c>
      <c r="H560" s="48">
        <v>30</v>
      </c>
      <c r="I560">
        <v>35</v>
      </c>
      <c r="J560">
        <f t="shared" ref="J560:J564" si="15">G560*I560/1000</f>
        <v>1.4</v>
      </c>
    </row>
    <row r="561" ht="15.75" spans="5:10">
      <c r="E561"/>
      <c r="F561" s="46" t="s">
        <v>258</v>
      </c>
      <c r="G561" s="47">
        <v>15.8</v>
      </c>
      <c r="H561" s="48">
        <v>12.5</v>
      </c>
      <c r="I561">
        <v>30</v>
      </c>
      <c r="J561">
        <f t="shared" si="15"/>
        <v>0.474</v>
      </c>
    </row>
    <row r="562" ht="15.75" spans="5:10">
      <c r="E562"/>
      <c r="F562" s="46" t="s">
        <v>259</v>
      </c>
      <c r="G562" s="47">
        <v>12</v>
      </c>
      <c r="H562" s="48">
        <v>10</v>
      </c>
      <c r="I562">
        <v>20</v>
      </c>
      <c r="J562">
        <f t="shared" si="15"/>
        <v>0.24</v>
      </c>
    </row>
    <row r="563" ht="15.75" spans="5:10">
      <c r="E563"/>
      <c r="F563" s="46" t="s">
        <v>291</v>
      </c>
      <c r="G563" s="47">
        <v>2.5</v>
      </c>
      <c r="H563" s="48">
        <v>2.5</v>
      </c>
      <c r="I563">
        <v>130</v>
      </c>
      <c r="J563">
        <f t="shared" si="15"/>
        <v>0.325</v>
      </c>
    </row>
    <row r="564" ht="15.75" spans="5:10">
      <c r="E564"/>
      <c r="F564" s="46" t="s">
        <v>249</v>
      </c>
      <c r="G564" s="47">
        <v>5</v>
      </c>
      <c r="H564" s="48">
        <v>5</v>
      </c>
      <c r="I564">
        <v>130</v>
      </c>
      <c r="J564">
        <f t="shared" si="15"/>
        <v>0.65</v>
      </c>
    </row>
    <row r="565" ht="15.75" spans="5:8">
      <c r="E565"/>
      <c r="F565" s="46" t="s">
        <v>292</v>
      </c>
      <c r="G565" s="47">
        <v>200</v>
      </c>
      <c r="H565" s="48">
        <v>200</v>
      </c>
    </row>
    <row r="566" ht="15.75" spans="5:8">
      <c r="E566"/>
      <c r="F566" s="46" t="s">
        <v>262</v>
      </c>
      <c r="G566" s="47">
        <v>200</v>
      </c>
      <c r="H566" s="48">
        <v>200</v>
      </c>
    </row>
    <row r="567" ht="15.75" spans="5:8">
      <c r="E567"/>
      <c r="F567" s="46" t="s">
        <v>170</v>
      </c>
      <c r="G567" s="47">
        <v>200</v>
      </c>
      <c r="H567" s="48">
        <v>200</v>
      </c>
    </row>
    <row r="569" ht="25.5" spans="5:11">
      <c r="E569"/>
      <c r="F569" s="41" t="s">
        <v>332</v>
      </c>
      <c r="K569" s="69">
        <f>J572+J574+J575</f>
        <v>8.42105</v>
      </c>
    </row>
    <row r="570" ht="15.75" spans="5:6">
      <c r="E570"/>
      <c r="F570" s="42" t="s">
        <v>267</v>
      </c>
    </row>
    <row r="571" ht="15.75" spans="5:8">
      <c r="E571"/>
      <c r="F571" s="43" t="s">
        <v>162</v>
      </c>
      <c r="G571" s="44" t="s">
        <v>163</v>
      </c>
      <c r="H571" s="45" t="s">
        <v>164</v>
      </c>
    </row>
    <row r="572" ht="15.75" spans="5:10">
      <c r="E572"/>
      <c r="F572" s="46" t="s">
        <v>333</v>
      </c>
      <c r="G572" s="47">
        <v>63</v>
      </c>
      <c r="H572" s="48">
        <v>63</v>
      </c>
      <c r="I572">
        <v>58</v>
      </c>
      <c r="J572">
        <f>G572*I572/1000</f>
        <v>3.654</v>
      </c>
    </row>
    <row r="573" ht="15.75" spans="5:8">
      <c r="E573"/>
      <c r="F573" s="46" t="s">
        <v>180</v>
      </c>
      <c r="G573" s="47">
        <v>378</v>
      </c>
      <c r="H573" s="48">
        <v>378</v>
      </c>
    </row>
    <row r="574" ht="15.75" spans="5:10">
      <c r="E574"/>
      <c r="F574" s="46" t="s">
        <v>264</v>
      </c>
      <c r="G574" s="47">
        <v>3.15</v>
      </c>
      <c r="H574" s="48">
        <v>3.15</v>
      </c>
      <c r="I574">
        <v>17</v>
      </c>
      <c r="J574">
        <f>G574*I574/1000</f>
        <v>0.05355</v>
      </c>
    </row>
    <row r="575" ht="15.75" spans="5:10">
      <c r="E575"/>
      <c r="F575" s="46" t="s">
        <v>173</v>
      </c>
      <c r="G575" s="47">
        <v>8.57</v>
      </c>
      <c r="H575" s="48">
        <v>8.57</v>
      </c>
      <c r="I575">
        <v>550</v>
      </c>
      <c r="J575">
        <f>G575*I575/1000</f>
        <v>4.7135</v>
      </c>
    </row>
    <row r="578" ht="25.5" spans="5:11">
      <c r="E578"/>
      <c r="F578" s="41" t="s">
        <v>371</v>
      </c>
      <c r="K578" s="69">
        <f>J586+J601+J602+J606</f>
        <v>31.17555</v>
      </c>
    </row>
    <row r="579" spans="5:6">
      <c r="E579"/>
      <c r="F579" s="50" t="s">
        <v>335</v>
      </c>
    </row>
    <row r="580" spans="5:6">
      <c r="E580"/>
      <c r="F580" s="50" t="s">
        <v>191</v>
      </c>
    </row>
    <row r="582" spans="5:6">
      <c r="E582"/>
      <c r="F582" s="71" t="s">
        <v>192</v>
      </c>
    </row>
    <row r="583" ht="15.75" spans="5:6">
      <c r="E583"/>
      <c r="F583" s="42" t="s">
        <v>272</v>
      </c>
    </row>
    <row r="584" ht="15.75" spans="5:8">
      <c r="E584"/>
      <c r="F584" s="43" t="s">
        <v>162</v>
      </c>
      <c r="G584" s="44" t="s">
        <v>163</v>
      </c>
      <c r="H584" s="45" t="s">
        <v>164</v>
      </c>
    </row>
    <row r="585" ht="15.75" spans="5:8">
      <c r="E585"/>
      <c r="F585" s="46" t="s">
        <v>372</v>
      </c>
      <c r="G585" s="47">
        <v>148</v>
      </c>
      <c r="H585" s="48">
        <v>131</v>
      </c>
    </row>
    <row r="586" ht="15.75" spans="5:11">
      <c r="E586"/>
      <c r="F586" s="46" t="s">
        <v>373</v>
      </c>
      <c r="G586" s="47">
        <v>156</v>
      </c>
      <c r="H586" s="48">
        <v>115</v>
      </c>
      <c r="I586">
        <v>185</v>
      </c>
      <c r="J586">
        <f>G586*I586/1000</f>
        <v>28.86</v>
      </c>
      <c r="K586"/>
    </row>
    <row r="587" ht="15.75" spans="5:11">
      <c r="E587"/>
      <c r="F587" s="46" t="s">
        <v>374</v>
      </c>
      <c r="G587" s="47">
        <v>149</v>
      </c>
      <c r="H587" s="48">
        <v>111</v>
      </c>
      <c r="K587"/>
    </row>
    <row r="588" ht="15.75" spans="5:11">
      <c r="E588"/>
      <c r="F588" s="46" t="s">
        <v>375</v>
      </c>
      <c r="G588" s="47">
        <v>70</v>
      </c>
      <c r="H588" s="48">
        <v>68.1</v>
      </c>
      <c r="K588"/>
    </row>
    <row r="589" ht="15.75" spans="5:11">
      <c r="E589"/>
      <c r="F589" s="72" t="s">
        <v>376</v>
      </c>
      <c r="G589" s="49" t="s">
        <v>172</v>
      </c>
      <c r="H589" s="73">
        <v>50</v>
      </c>
      <c r="K589"/>
    </row>
    <row r="590" ht="15.75" spans="5:11">
      <c r="E590"/>
      <c r="F590" s="46" t="s">
        <v>377</v>
      </c>
      <c r="G590" s="49" t="s">
        <v>172</v>
      </c>
      <c r="H590" s="48">
        <v>50</v>
      </c>
      <c r="K590"/>
    </row>
    <row r="591" ht="15.75" spans="5:11">
      <c r="E591"/>
      <c r="F591" s="46" t="s">
        <v>378</v>
      </c>
      <c r="G591" s="49" t="s">
        <v>172</v>
      </c>
      <c r="H591" s="48">
        <v>50</v>
      </c>
      <c r="K591"/>
    </row>
    <row r="592" ht="15.75" spans="5:11">
      <c r="E592"/>
      <c r="F592" s="46" t="s">
        <v>379</v>
      </c>
      <c r="G592" s="49" t="s">
        <v>172</v>
      </c>
      <c r="H592" s="48">
        <v>50</v>
      </c>
      <c r="K592"/>
    </row>
    <row r="593" ht="15.75" spans="5:11">
      <c r="E593"/>
      <c r="F593" s="72" t="s">
        <v>172</v>
      </c>
      <c r="G593" s="49" t="s">
        <v>172</v>
      </c>
      <c r="H593" s="48">
        <v>50</v>
      </c>
      <c r="K593"/>
    </row>
    <row r="594" ht="25.5" spans="5:11">
      <c r="E594"/>
      <c r="F594" s="41" t="s">
        <v>380</v>
      </c>
      <c r="K594"/>
    </row>
    <row r="595" spans="5:11">
      <c r="E595"/>
      <c r="F595" s="50" t="s">
        <v>266</v>
      </c>
      <c r="K595"/>
    </row>
    <row r="596" spans="5:11">
      <c r="E596"/>
      <c r="F596" s="50" t="s">
        <v>191</v>
      </c>
      <c r="K596"/>
    </row>
    <row r="598" spans="5:11">
      <c r="E598"/>
      <c r="F598" s="71" t="s">
        <v>192</v>
      </c>
      <c r="K598"/>
    </row>
    <row r="599" ht="15.75" spans="5:11">
      <c r="E599"/>
      <c r="F599" s="42" t="s">
        <v>177</v>
      </c>
      <c r="K599"/>
    </row>
    <row r="600" ht="15.75" spans="5:11">
      <c r="E600"/>
      <c r="F600" s="43" t="s">
        <v>162</v>
      </c>
      <c r="G600" s="44" t="s">
        <v>163</v>
      </c>
      <c r="H600" s="45" t="s">
        <v>164</v>
      </c>
      <c r="K600"/>
    </row>
    <row r="601" ht="15.75" spans="5:11">
      <c r="E601"/>
      <c r="F601" s="46" t="s">
        <v>233</v>
      </c>
      <c r="G601" s="47">
        <v>12.5</v>
      </c>
      <c r="H601" s="48">
        <v>12.5</v>
      </c>
      <c r="I601">
        <v>173.6</v>
      </c>
      <c r="J601">
        <f>G601*I601/1000</f>
        <v>2.17</v>
      </c>
      <c r="K601"/>
    </row>
    <row r="602" ht="15.75" spans="5:10">
      <c r="E602"/>
      <c r="F602" s="46" t="s">
        <v>381</v>
      </c>
      <c r="G602" s="47">
        <v>3.75</v>
      </c>
      <c r="H602" s="48">
        <v>3.75</v>
      </c>
      <c r="I602">
        <v>37</v>
      </c>
      <c r="J602">
        <f>G602*I602/1000</f>
        <v>0.13875</v>
      </c>
    </row>
    <row r="603" ht="15.75" spans="5:8">
      <c r="E603"/>
      <c r="F603" s="46" t="s">
        <v>180</v>
      </c>
      <c r="G603" s="47">
        <v>37.5</v>
      </c>
      <c r="H603" s="48">
        <v>37.5</v>
      </c>
    </row>
    <row r="604" ht="15.75" spans="5:8">
      <c r="E604"/>
      <c r="F604" s="46" t="s">
        <v>382</v>
      </c>
      <c r="G604" s="47">
        <v>37.5</v>
      </c>
      <c r="H604" s="48">
        <v>37.5</v>
      </c>
    </row>
    <row r="605" ht="15.75" spans="5:8">
      <c r="E605"/>
      <c r="F605" s="72" t="s">
        <v>383</v>
      </c>
      <c r="G605" s="49" t="s">
        <v>172</v>
      </c>
      <c r="H605" s="73">
        <v>37.5</v>
      </c>
    </row>
    <row r="606" ht="15.75" spans="5:10">
      <c r="E606"/>
      <c r="F606" s="46" t="s">
        <v>264</v>
      </c>
      <c r="G606" s="47">
        <v>0.4</v>
      </c>
      <c r="H606" s="48">
        <v>0.4</v>
      </c>
      <c r="I606">
        <v>17</v>
      </c>
      <c r="J606">
        <f>G606*I606/1000</f>
        <v>0.0068</v>
      </c>
    </row>
    <row r="608" ht="15.75" spans="6:11">
      <c r="F608" s="146" t="s">
        <v>423</v>
      </c>
      <c r="K608" s="175">
        <f>J612+J613+J614</f>
        <v>5.1004</v>
      </c>
    </row>
    <row r="609" ht="25.15" customHeight="1" spans="6:8">
      <c r="F609" s="147" t="s">
        <v>286</v>
      </c>
      <c r="G609" s="148" t="s">
        <v>284</v>
      </c>
      <c r="H609" s="149"/>
    </row>
    <row r="610" ht="15.75" spans="6:8">
      <c r="F610" s="150"/>
      <c r="G610" s="151" t="s">
        <v>515</v>
      </c>
      <c r="H610" s="152"/>
    </row>
    <row r="611" ht="15.75" spans="6:8">
      <c r="F611" s="153"/>
      <c r="G611" s="152" t="s">
        <v>516</v>
      </c>
      <c r="H611" s="152" t="s">
        <v>517</v>
      </c>
    </row>
    <row r="612" ht="15.75" spans="6:10">
      <c r="F612" s="154" t="s">
        <v>185</v>
      </c>
      <c r="G612" s="152">
        <v>17</v>
      </c>
      <c r="H612" s="152">
        <v>7</v>
      </c>
      <c r="I612">
        <v>215</v>
      </c>
      <c r="J612" s="53">
        <f>G612*I612/1000</f>
        <v>3.655</v>
      </c>
    </row>
    <row r="613" ht="15.75" spans="6:8">
      <c r="F613" s="154" t="s">
        <v>180</v>
      </c>
      <c r="G613" s="152">
        <v>214</v>
      </c>
      <c r="H613" s="152">
        <v>214</v>
      </c>
    </row>
    <row r="614" ht="15.75" spans="6:10">
      <c r="F614" s="154" t="s">
        <v>183</v>
      </c>
      <c r="G614" s="152">
        <v>20</v>
      </c>
      <c r="H614" s="152">
        <v>20</v>
      </c>
      <c r="I614">
        <v>72.27</v>
      </c>
      <c r="J614">
        <f>G614*I614/1000</f>
        <v>1.4454</v>
      </c>
    </row>
    <row r="615" ht="15.75" spans="6:8">
      <c r="F615" s="155" t="s">
        <v>518</v>
      </c>
      <c r="G615" s="152" t="s">
        <v>172</v>
      </c>
      <c r="H615" s="152" t="s">
        <v>172</v>
      </c>
    </row>
    <row r="616" spans="7:11">
      <c r="G616" s="52"/>
      <c r="H616" s="52"/>
      <c r="K616" s="263"/>
    </row>
    <row r="620" spans="6:11">
      <c r="F620" s="4" t="s">
        <v>32</v>
      </c>
      <c r="G620">
        <v>60</v>
      </c>
      <c r="I620">
        <v>29.72</v>
      </c>
      <c r="K620" s="69">
        <f>G620*I620/1000</f>
        <v>1.7832</v>
      </c>
    </row>
    <row r="622" spans="6:11">
      <c r="F622" s="4" t="s">
        <v>355</v>
      </c>
      <c r="G622">
        <v>150</v>
      </c>
      <c r="I622">
        <v>150</v>
      </c>
      <c r="K622" s="69">
        <f>G622*I622/1000</f>
        <v>22.5</v>
      </c>
    </row>
    <row r="624" s="3" customFormat="1" spans="5:11">
      <c r="E624" s="159"/>
      <c r="F624" s="159" t="s">
        <v>235</v>
      </c>
      <c r="K624" s="143">
        <f>K631+K640+K649+K654+K662+K678+K686+K701+K709+K711</f>
        <v>99.988658</v>
      </c>
    </row>
    <row r="626" ht="18.75" spans="6:11">
      <c r="F626" s="180" t="s">
        <v>236</v>
      </c>
      <c r="G626" s="161"/>
      <c r="H626" s="161"/>
      <c r="I626" s="62"/>
      <c r="J626" s="22"/>
      <c r="K626" s="182"/>
    </row>
    <row r="627" spans="6:11">
      <c r="F627" s="162" t="s">
        <v>220</v>
      </c>
      <c r="G627" s="161"/>
      <c r="H627" s="161"/>
      <c r="I627" s="62"/>
      <c r="J627" s="22"/>
      <c r="K627" s="182"/>
    </row>
    <row r="628" spans="6:11">
      <c r="F628" s="162" t="s">
        <v>191</v>
      </c>
      <c r="G628" s="161"/>
      <c r="H628" s="161"/>
      <c r="I628" s="62"/>
      <c r="J628" s="22"/>
      <c r="K628" s="182"/>
    </row>
    <row r="629" spans="6:11">
      <c r="F629" s="37"/>
      <c r="G629" s="161"/>
      <c r="H629" s="161"/>
      <c r="I629" s="62"/>
      <c r="J629" s="22"/>
      <c r="K629" s="182"/>
    </row>
    <row r="630" spans="6:11">
      <c r="F630" s="163" t="s">
        <v>192</v>
      </c>
      <c r="G630" s="161"/>
      <c r="H630" s="161"/>
      <c r="I630" s="62"/>
      <c r="J630" s="22"/>
      <c r="K630" s="177"/>
    </row>
    <row r="631" ht="16.5" spans="6:11">
      <c r="F631" s="164" t="s">
        <v>161</v>
      </c>
      <c r="G631" s="161"/>
      <c r="H631" s="161"/>
      <c r="I631" s="62"/>
      <c r="J631" s="22"/>
      <c r="K631" s="176">
        <f>J633+J635+J636+J638</f>
        <v>9.82004</v>
      </c>
    </row>
    <row r="632" ht="15.75" spans="6:11">
      <c r="F632" s="165" t="s">
        <v>162</v>
      </c>
      <c r="G632" s="166" t="s">
        <v>163</v>
      </c>
      <c r="H632" s="167" t="s">
        <v>164</v>
      </c>
      <c r="I632" s="62"/>
      <c r="J632" s="22"/>
      <c r="K632" s="178"/>
    </row>
    <row r="633" ht="15.75" spans="6:11">
      <c r="F633" s="168" t="s">
        <v>237</v>
      </c>
      <c r="G633" s="169">
        <v>40</v>
      </c>
      <c r="H633" s="170">
        <v>40</v>
      </c>
      <c r="I633" s="62">
        <v>35</v>
      </c>
      <c r="J633" s="67">
        <f>G633*I633/1000</f>
        <v>1.4</v>
      </c>
      <c r="K633" s="178"/>
    </row>
    <row r="634" ht="15.75" spans="5:11">
      <c r="E634"/>
      <c r="F634" s="168" t="s">
        <v>180</v>
      </c>
      <c r="G634" s="169">
        <v>56</v>
      </c>
      <c r="H634" s="170">
        <v>56</v>
      </c>
      <c r="I634" s="62"/>
      <c r="J634" s="197"/>
      <c r="K634" s="178"/>
    </row>
    <row r="635" ht="15.75" spans="5:11">
      <c r="E635"/>
      <c r="F635" s="168" t="s">
        <v>169</v>
      </c>
      <c r="G635" s="169">
        <v>112</v>
      </c>
      <c r="H635" s="170">
        <v>112</v>
      </c>
      <c r="I635" s="62">
        <v>48.17</v>
      </c>
      <c r="J635" s="67">
        <f>G635*I635/1000</f>
        <v>5.39504</v>
      </c>
      <c r="K635" s="178"/>
    </row>
    <row r="636" ht="15.75" spans="5:11">
      <c r="E636"/>
      <c r="F636" s="168" t="s">
        <v>183</v>
      </c>
      <c r="G636" s="169">
        <v>5</v>
      </c>
      <c r="H636" s="170">
        <v>5</v>
      </c>
      <c r="I636" s="62">
        <v>55</v>
      </c>
      <c r="J636" s="67">
        <f>G636*I636/1000</f>
        <v>0.275</v>
      </c>
      <c r="K636" s="178"/>
    </row>
    <row r="637" ht="15.75" spans="5:11">
      <c r="E637"/>
      <c r="F637" s="171" t="s">
        <v>238</v>
      </c>
      <c r="G637" s="172" t="s">
        <v>172</v>
      </c>
      <c r="H637" s="173">
        <v>192</v>
      </c>
      <c r="I637" s="62"/>
      <c r="J637" s="197"/>
      <c r="K637" s="178"/>
    </row>
    <row r="638" ht="15.75" spans="5:11">
      <c r="E638"/>
      <c r="F638" s="168" t="s">
        <v>173</v>
      </c>
      <c r="G638" s="169">
        <v>5</v>
      </c>
      <c r="H638" s="170">
        <v>5</v>
      </c>
      <c r="I638" s="62">
        <v>550</v>
      </c>
      <c r="J638" s="67">
        <f>G638*I638/1000</f>
        <v>2.75</v>
      </c>
      <c r="K638" s="178"/>
    </row>
    <row r="639" spans="5:11">
      <c r="E639"/>
      <c r="F639" s="20"/>
      <c r="I639" s="57"/>
      <c r="K639" s="178"/>
    </row>
    <row r="640" ht="18.75" spans="5:11">
      <c r="E640"/>
      <c r="F640" s="184" t="s">
        <v>181</v>
      </c>
      <c r="G640" s="22"/>
      <c r="H640" s="22"/>
      <c r="I640" s="64"/>
      <c r="J640" s="66"/>
      <c r="K640" s="176">
        <f>J644+J645+J646</f>
        <v>2.5405</v>
      </c>
    </row>
    <row r="641" spans="5:11">
      <c r="E641"/>
      <c r="F641" s="23" t="s">
        <v>176</v>
      </c>
      <c r="G641" s="23"/>
      <c r="H641" s="23"/>
      <c r="I641" s="23"/>
      <c r="J641" s="23"/>
      <c r="K641" s="178"/>
    </row>
    <row r="642" ht="16.5" spans="5:11">
      <c r="E642"/>
      <c r="F642" s="24" t="s">
        <v>161</v>
      </c>
      <c r="G642" s="22"/>
      <c r="H642" s="22"/>
      <c r="I642" s="64"/>
      <c r="J642" s="65"/>
      <c r="K642" s="178"/>
    </row>
    <row r="643" ht="15.75" spans="5:11">
      <c r="E643"/>
      <c r="F643" s="25" t="s">
        <v>162</v>
      </c>
      <c r="G643" s="26" t="s">
        <v>163</v>
      </c>
      <c r="H643" s="27" t="s">
        <v>164</v>
      </c>
      <c r="I643" s="64"/>
      <c r="J643" s="65"/>
      <c r="K643" s="178"/>
    </row>
    <row r="644" ht="15.75" spans="5:11">
      <c r="E644"/>
      <c r="F644" s="28" t="s">
        <v>178</v>
      </c>
      <c r="G644" s="29">
        <v>0.5</v>
      </c>
      <c r="H644" s="30">
        <v>0.5</v>
      </c>
      <c r="I644" s="64" t="s">
        <v>544</v>
      </c>
      <c r="J644" s="66">
        <f>G644*I644/1000</f>
        <v>0.25</v>
      </c>
      <c r="K644" s="178"/>
    </row>
    <row r="645" ht="15.75" spans="5:11">
      <c r="E645"/>
      <c r="F645" s="28" t="s">
        <v>183</v>
      </c>
      <c r="G645" s="29">
        <v>13.5</v>
      </c>
      <c r="H645" s="30">
        <v>13.5</v>
      </c>
      <c r="I645" s="64" t="s">
        <v>545</v>
      </c>
      <c r="J645" s="66">
        <f>G645*I645/1000</f>
        <v>0.7425</v>
      </c>
      <c r="K645" s="178"/>
    </row>
    <row r="646" ht="15.75" spans="5:11">
      <c r="E646"/>
      <c r="F646" s="28" t="s">
        <v>185</v>
      </c>
      <c r="G646" s="29">
        <v>7.2</v>
      </c>
      <c r="H646" s="30">
        <v>6.3</v>
      </c>
      <c r="I646" s="64" t="s">
        <v>549</v>
      </c>
      <c r="J646" s="66">
        <f>G646*I646/1000</f>
        <v>1.548</v>
      </c>
      <c r="K646" s="178"/>
    </row>
    <row r="647" ht="15.75" spans="5:11">
      <c r="E647"/>
      <c r="F647" s="28" t="s">
        <v>180</v>
      </c>
      <c r="G647" s="29">
        <v>135</v>
      </c>
      <c r="H647" s="30">
        <v>135</v>
      </c>
      <c r="I647" s="64"/>
      <c r="J647" s="65"/>
      <c r="K647" s="178"/>
    </row>
    <row r="648" spans="5:11">
      <c r="E648"/>
      <c r="F648" s="96"/>
      <c r="G648" s="97"/>
      <c r="H648" s="97"/>
      <c r="I648" s="106"/>
      <c r="J648" s="65"/>
      <c r="K648" s="178"/>
    </row>
    <row r="649" spans="5:11">
      <c r="E649"/>
      <c r="F649" s="174" t="s">
        <v>348</v>
      </c>
      <c r="G649" s="97"/>
      <c r="H649" s="97"/>
      <c r="I649" s="106"/>
      <c r="J649" s="65"/>
      <c r="K649" s="176">
        <f>J650+J651+J652</f>
        <v>11.2574</v>
      </c>
    </row>
    <row r="650" spans="5:11">
      <c r="E650"/>
      <c r="F650" s="96" t="s">
        <v>203</v>
      </c>
      <c r="G650" s="36">
        <v>30</v>
      </c>
      <c r="H650" s="97">
        <v>30</v>
      </c>
      <c r="I650" s="106" t="s">
        <v>546</v>
      </c>
      <c r="J650" s="67">
        <f>G650*I650/1000</f>
        <v>1.6242</v>
      </c>
      <c r="K650" s="178"/>
    </row>
    <row r="651" spans="5:11">
      <c r="E651"/>
      <c r="F651" s="96" t="s">
        <v>214</v>
      </c>
      <c r="G651" s="65">
        <v>5</v>
      </c>
      <c r="H651" s="97">
        <v>5</v>
      </c>
      <c r="I651" s="106" t="s">
        <v>547</v>
      </c>
      <c r="J651" s="67">
        <f>G651*I651/1000</f>
        <v>2.75</v>
      </c>
      <c r="K651" s="178"/>
    </row>
    <row r="652" spans="5:11">
      <c r="E652"/>
      <c r="F652" s="96" t="s">
        <v>216</v>
      </c>
      <c r="G652" s="65">
        <v>16</v>
      </c>
      <c r="H652" s="97">
        <v>15</v>
      </c>
      <c r="I652" s="106" t="s">
        <v>548</v>
      </c>
      <c r="J652" s="67">
        <f>G652*I652/1000</f>
        <v>6.8832</v>
      </c>
      <c r="K652" s="178"/>
    </row>
    <row r="653" spans="5:11">
      <c r="E653"/>
      <c r="F653" s="20"/>
      <c r="K653" s="198"/>
    </row>
    <row r="654" ht="16.5" spans="5:11">
      <c r="E654"/>
      <c r="F654" s="39" t="s">
        <v>244</v>
      </c>
      <c r="K654" s="69">
        <f>J656+J657+J659+J660</f>
        <v>9.874</v>
      </c>
    </row>
    <row r="655" ht="15.75" spans="5:8">
      <c r="E655"/>
      <c r="F655" s="77" t="s">
        <v>162</v>
      </c>
      <c r="G655" s="12" t="s">
        <v>163</v>
      </c>
      <c r="H655" s="13" t="s">
        <v>164</v>
      </c>
    </row>
    <row r="656" ht="15.75" spans="5:10">
      <c r="E656"/>
      <c r="F656" s="46" t="s">
        <v>245</v>
      </c>
      <c r="G656" s="15">
        <v>56.5</v>
      </c>
      <c r="H656" s="16">
        <v>48</v>
      </c>
      <c r="I656">
        <v>90</v>
      </c>
      <c r="J656">
        <f>G656*I656/1000</f>
        <v>5.085</v>
      </c>
    </row>
    <row r="657" ht="15.75" spans="5:10">
      <c r="E657"/>
      <c r="F657" s="46" t="s">
        <v>246</v>
      </c>
      <c r="G657" s="15">
        <v>43.8</v>
      </c>
      <c r="H657" s="16">
        <v>35</v>
      </c>
      <c r="I657">
        <v>85</v>
      </c>
      <c r="J657">
        <f t="shared" ref="J657" si="16">G657*I657/1000</f>
        <v>3.723</v>
      </c>
    </row>
    <row r="658" ht="15.75" spans="5:8">
      <c r="E658"/>
      <c r="F658" s="46" t="s">
        <v>247</v>
      </c>
      <c r="G658" s="15">
        <v>15</v>
      </c>
      <c r="H658" s="16">
        <v>12</v>
      </c>
    </row>
    <row r="659" ht="15.75" spans="5:10">
      <c r="E659"/>
      <c r="F659" s="46" t="s">
        <v>248</v>
      </c>
      <c r="G659" s="15">
        <v>14.3</v>
      </c>
      <c r="H659" s="16">
        <v>12</v>
      </c>
      <c r="I659">
        <v>20</v>
      </c>
      <c r="J659">
        <f t="shared" ref="J659:J660" si="17">G659*I659/1000</f>
        <v>0.286</v>
      </c>
    </row>
    <row r="660" ht="15.75" spans="5:10">
      <c r="E660"/>
      <c r="F660" s="46" t="s">
        <v>249</v>
      </c>
      <c r="G660" s="15">
        <v>6</v>
      </c>
      <c r="H660" s="16">
        <v>6</v>
      </c>
      <c r="I660">
        <v>130</v>
      </c>
      <c r="J660">
        <f t="shared" si="17"/>
        <v>0.78</v>
      </c>
    </row>
    <row r="662" ht="26.25" spans="5:11">
      <c r="E662"/>
      <c r="F662" s="41" t="s">
        <v>384</v>
      </c>
      <c r="K662" s="69">
        <f>J664+J667+J672+J675+J676</f>
        <v>4.835</v>
      </c>
    </row>
    <row r="663" ht="15.75" spans="5:8">
      <c r="E663"/>
      <c r="F663" s="43" t="s">
        <v>162</v>
      </c>
      <c r="G663" s="44" t="s">
        <v>163</v>
      </c>
      <c r="H663" s="45" t="s">
        <v>164</v>
      </c>
    </row>
    <row r="664" ht="15.75" spans="5:10">
      <c r="E664"/>
      <c r="F664" s="46" t="s">
        <v>318</v>
      </c>
      <c r="G664" s="139">
        <v>2.5</v>
      </c>
      <c r="H664" s="140">
        <v>2.5</v>
      </c>
      <c r="I664">
        <v>130</v>
      </c>
      <c r="J664">
        <f>G664*I664/1000</f>
        <v>0.325</v>
      </c>
    </row>
    <row r="665" ht="15.75" spans="5:8">
      <c r="E665"/>
      <c r="F665" s="46" t="s">
        <v>323</v>
      </c>
      <c r="G665" s="49" t="s">
        <v>172</v>
      </c>
      <c r="H665" s="48">
        <v>175</v>
      </c>
    </row>
    <row r="666" ht="15.75" spans="5:8">
      <c r="E666"/>
      <c r="F666" s="46" t="s">
        <v>170</v>
      </c>
      <c r="G666" s="47">
        <v>175</v>
      </c>
      <c r="H666" s="48">
        <v>175</v>
      </c>
    </row>
    <row r="667" ht="15.75" spans="5:10">
      <c r="E667"/>
      <c r="F667" s="46" t="s">
        <v>252</v>
      </c>
      <c r="G667" s="47">
        <v>100</v>
      </c>
      <c r="H667" s="48">
        <v>75</v>
      </c>
      <c r="I667">
        <v>35</v>
      </c>
      <c r="J667">
        <f t="shared" ref="J667:J676" si="18">G667*I667/1000</f>
        <v>3.5</v>
      </c>
    </row>
    <row r="668" ht="15.75" hidden="1" spans="5:10">
      <c r="E668"/>
      <c r="F668" s="46" t="s">
        <v>324</v>
      </c>
      <c r="G668" s="47">
        <v>10</v>
      </c>
      <c r="H668" s="48">
        <v>10</v>
      </c>
      <c r="J668">
        <f t="shared" si="18"/>
        <v>0</v>
      </c>
    </row>
    <row r="669" ht="15.75" hidden="1" spans="5:10">
      <c r="E669"/>
      <c r="F669" s="46" t="s">
        <v>325</v>
      </c>
      <c r="G669" s="47">
        <v>10</v>
      </c>
      <c r="H669" s="48">
        <v>10</v>
      </c>
      <c r="J669">
        <f t="shared" si="18"/>
        <v>0</v>
      </c>
    </row>
    <row r="670" ht="15.75" hidden="1" spans="5:10">
      <c r="E670"/>
      <c r="F670" s="46" t="s">
        <v>326</v>
      </c>
      <c r="G670" s="47">
        <v>10</v>
      </c>
      <c r="H670" s="48">
        <v>10</v>
      </c>
      <c r="J670">
        <f t="shared" si="18"/>
        <v>0</v>
      </c>
    </row>
    <row r="671" ht="15.75" hidden="1" spans="5:10">
      <c r="E671"/>
      <c r="F671" s="46" t="s">
        <v>327</v>
      </c>
      <c r="G671" s="141">
        <v>44323</v>
      </c>
      <c r="H671" s="142">
        <v>44323</v>
      </c>
      <c r="J671">
        <f t="shared" si="18"/>
        <v>0</v>
      </c>
    </row>
    <row r="672" ht="15.75" spans="5:10">
      <c r="E672"/>
      <c r="F672" s="46" t="s">
        <v>328</v>
      </c>
      <c r="G672" s="47">
        <v>5</v>
      </c>
      <c r="H672" s="48">
        <v>5</v>
      </c>
      <c r="I672">
        <v>79</v>
      </c>
      <c r="J672">
        <f t="shared" si="18"/>
        <v>0.395</v>
      </c>
    </row>
    <row r="673" ht="15.75" hidden="1" spans="5:10">
      <c r="E673"/>
      <c r="F673" s="46" t="s">
        <v>329</v>
      </c>
      <c r="G673" s="47">
        <v>5</v>
      </c>
      <c r="H673" s="48">
        <v>5</v>
      </c>
      <c r="J673">
        <f t="shared" si="18"/>
        <v>0</v>
      </c>
    </row>
    <row r="674" ht="15.75" hidden="1" spans="5:10">
      <c r="E674"/>
      <c r="F674" s="46" t="s">
        <v>330</v>
      </c>
      <c r="G674" s="47">
        <v>5</v>
      </c>
      <c r="H674" s="48">
        <v>5</v>
      </c>
      <c r="J674">
        <f t="shared" si="18"/>
        <v>0</v>
      </c>
    </row>
    <row r="675" ht="15.75" spans="5:10">
      <c r="E675"/>
      <c r="F675" s="46" t="s">
        <v>331</v>
      </c>
      <c r="G675" s="139">
        <v>12.5</v>
      </c>
      <c r="H675" s="48">
        <v>10</v>
      </c>
      <c r="I675">
        <v>30</v>
      </c>
      <c r="J675">
        <f t="shared" si="18"/>
        <v>0.375</v>
      </c>
    </row>
    <row r="676" ht="15.75" spans="5:10">
      <c r="E676"/>
      <c r="F676" s="46" t="s">
        <v>259</v>
      </c>
      <c r="G676" s="47">
        <v>12</v>
      </c>
      <c r="H676" s="48">
        <v>10</v>
      </c>
      <c r="I676">
        <v>20</v>
      </c>
      <c r="J676">
        <f t="shared" si="18"/>
        <v>0.24</v>
      </c>
    </row>
    <row r="678" ht="26.25" spans="5:11">
      <c r="E678"/>
      <c r="F678" s="41" t="s">
        <v>350</v>
      </c>
      <c r="K678" s="69">
        <f>J680+J681+J684</f>
        <v>12.008028</v>
      </c>
    </row>
    <row r="679" ht="15.75" spans="5:8">
      <c r="E679"/>
      <c r="F679" s="43" t="s">
        <v>162</v>
      </c>
      <c r="G679" s="44" t="s">
        <v>163</v>
      </c>
      <c r="H679" s="45" t="s">
        <v>164</v>
      </c>
    </row>
    <row r="680" ht="15.75" spans="5:10">
      <c r="E680"/>
      <c r="F680" s="46" t="s">
        <v>252</v>
      </c>
      <c r="G680" s="47">
        <v>205</v>
      </c>
      <c r="H680" s="48">
        <v>154</v>
      </c>
      <c r="I680">
        <v>35</v>
      </c>
      <c r="J680">
        <f>G680*I680/1000</f>
        <v>7.175</v>
      </c>
    </row>
    <row r="681" ht="15.75" spans="5:10">
      <c r="E681"/>
      <c r="F681" s="46" t="s">
        <v>278</v>
      </c>
      <c r="G681" s="47">
        <v>28.4</v>
      </c>
      <c r="H681" s="48">
        <v>28.4</v>
      </c>
      <c r="I681">
        <v>48.17</v>
      </c>
      <c r="J681">
        <f>G681*I681/1000</f>
        <v>1.368028</v>
      </c>
    </row>
    <row r="682" ht="15.75" spans="5:8">
      <c r="E682"/>
      <c r="F682" s="72" t="s">
        <v>351</v>
      </c>
      <c r="G682" s="49" t="s">
        <v>172</v>
      </c>
      <c r="H682" s="73">
        <v>27</v>
      </c>
    </row>
    <row r="683" ht="24.75" spans="5:8">
      <c r="E683"/>
      <c r="F683" s="72" t="s">
        <v>352</v>
      </c>
      <c r="G683" s="49" t="s">
        <v>172</v>
      </c>
      <c r="H683" s="130" t="s">
        <v>172</v>
      </c>
    </row>
    <row r="684" ht="15.75" spans="5:10">
      <c r="E684"/>
      <c r="F684" s="46" t="s">
        <v>173</v>
      </c>
      <c r="G684" s="47">
        <v>6.3</v>
      </c>
      <c r="H684" s="48">
        <v>6.3</v>
      </c>
      <c r="I684">
        <v>550</v>
      </c>
      <c r="J684">
        <f>G684*I684/1000</f>
        <v>3.465</v>
      </c>
    </row>
    <row r="686" ht="28.5" spans="5:11">
      <c r="E686"/>
      <c r="F686" s="133" t="s">
        <v>385</v>
      </c>
      <c r="K686" s="69">
        <f>J695+J696+J697+J698+J699</f>
        <v>25.12029</v>
      </c>
    </row>
    <row r="687" spans="5:6">
      <c r="E687"/>
      <c r="F687" s="134" t="s">
        <v>154</v>
      </c>
    </row>
    <row r="689" spans="5:6">
      <c r="E689"/>
      <c r="F689" s="71" t="s">
        <v>155</v>
      </c>
    </row>
    <row r="690" spans="5:6">
      <c r="E690"/>
      <c r="F690" s="75" t="s">
        <v>156</v>
      </c>
    </row>
    <row r="691" spans="5:6">
      <c r="E691"/>
      <c r="F691" s="75" t="s">
        <v>157</v>
      </c>
    </row>
    <row r="692" spans="5:6">
      <c r="E692"/>
      <c r="F692" s="134" t="s">
        <v>386</v>
      </c>
    </row>
    <row r="693" ht="15.75" spans="5:6">
      <c r="E693"/>
      <c r="F693" s="135" t="s">
        <v>272</v>
      </c>
    </row>
    <row r="694" ht="15.75" spans="5:8">
      <c r="E694"/>
      <c r="F694" s="77" t="s">
        <v>162</v>
      </c>
      <c r="G694" s="12" t="s">
        <v>163</v>
      </c>
      <c r="H694" s="13" t="s">
        <v>164</v>
      </c>
    </row>
    <row r="695" ht="15.75" spans="5:10">
      <c r="E695"/>
      <c r="F695" s="46" t="s">
        <v>354</v>
      </c>
      <c r="G695" s="15">
        <v>150</v>
      </c>
      <c r="H695" s="16">
        <v>75</v>
      </c>
      <c r="I695">
        <v>149.13</v>
      </c>
      <c r="J695">
        <f>G695*I695/1000</f>
        <v>22.3695</v>
      </c>
    </row>
    <row r="696" ht="15.75" spans="5:10">
      <c r="E696"/>
      <c r="F696" s="46" t="s">
        <v>387</v>
      </c>
      <c r="G696" s="15">
        <v>15</v>
      </c>
      <c r="H696" s="16">
        <v>15</v>
      </c>
      <c r="I696">
        <v>45.54</v>
      </c>
      <c r="J696">
        <f t="shared" ref="J696:J699" si="19">G696*I696/1000</f>
        <v>0.6831</v>
      </c>
    </row>
    <row r="697" ht="15.75" spans="5:10">
      <c r="E697"/>
      <c r="F697" s="46" t="s">
        <v>167</v>
      </c>
      <c r="G697" s="15">
        <v>6.25</v>
      </c>
      <c r="H697" s="16">
        <v>6.25</v>
      </c>
      <c r="I697">
        <v>175</v>
      </c>
      <c r="J697">
        <f t="shared" si="19"/>
        <v>1.09375</v>
      </c>
    </row>
    <row r="698" ht="15.75" spans="6:10">
      <c r="F698" s="46" t="s">
        <v>212</v>
      </c>
      <c r="G698" s="15">
        <v>0.62</v>
      </c>
      <c r="H698" s="16">
        <v>0.62</v>
      </c>
      <c r="I698">
        <v>17</v>
      </c>
      <c r="J698">
        <f t="shared" si="19"/>
        <v>0.01054</v>
      </c>
    </row>
    <row r="699" ht="15.75" spans="6:10">
      <c r="F699" s="46" t="s">
        <v>388</v>
      </c>
      <c r="G699" s="15">
        <v>20</v>
      </c>
      <c r="H699" s="16">
        <v>20</v>
      </c>
      <c r="I699">
        <v>48.17</v>
      </c>
      <c r="J699">
        <f t="shared" si="19"/>
        <v>0.9634</v>
      </c>
    </row>
    <row r="701" ht="26.25" spans="6:11">
      <c r="F701" s="41" t="s">
        <v>300</v>
      </c>
      <c r="K701" s="69">
        <f>J703+J704+J706</f>
        <v>2.9502</v>
      </c>
    </row>
    <row r="702" ht="15.75" spans="6:8">
      <c r="F702" s="43" t="s">
        <v>162</v>
      </c>
      <c r="G702" s="44" t="s">
        <v>163</v>
      </c>
      <c r="H702" s="45" t="s">
        <v>164</v>
      </c>
    </row>
    <row r="703" ht="15.75" spans="6:10">
      <c r="F703" s="46" t="s">
        <v>301</v>
      </c>
      <c r="G703" s="47">
        <v>20</v>
      </c>
      <c r="H703" s="48">
        <v>50</v>
      </c>
      <c r="I703">
        <v>97.51</v>
      </c>
      <c r="J703">
        <f>G703*I703/1000</f>
        <v>1.9502</v>
      </c>
    </row>
    <row r="704" ht="15.75" spans="6:10">
      <c r="F704" s="46" t="s">
        <v>183</v>
      </c>
      <c r="G704" s="47">
        <v>16</v>
      </c>
      <c r="H704" s="48">
        <v>16</v>
      </c>
      <c r="I704">
        <v>55</v>
      </c>
      <c r="J704">
        <f>G704*I704/1000</f>
        <v>0.88</v>
      </c>
    </row>
    <row r="705" ht="15.75" spans="6:8">
      <c r="F705" s="72" t="s">
        <v>308</v>
      </c>
      <c r="G705" s="131">
        <v>11</v>
      </c>
      <c r="H705" s="73">
        <v>11</v>
      </c>
    </row>
    <row r="706" ht="15.75" spans="6:10">
      <c r="F706" s="46" t="s">
        <v>309</v>
      </c>
      <c r="G706" s="47">
        <v>0.2</v>
      </c>
      <c r="H706" s="48">
        <v>0.2</v>
      </c>
      <c r="I706">
        <v>600</v>
      </c>
      <c r="J706">
        <f>G706*I706/1000</f>
        <v>0.12</v>
      </c>
    </row>
    <row r="707" ht="15.75" spans="6:8">
      <c r="F707" s="46" t="s">
        <v>180</v>
      </c>
      <c r="G707" s="47">
        <v>203</v>
      </c>
      <c r="H707" s="48">
        <v>203</v>
      </c>
    </row>
    <row r="709" spans="6:11">
      <c r="F709" s="4" t="s">
        <v>32</v>
      </c>
      <c r="G709">
        <v>60</v>
      </c>
      <c r="I709">
        <v>29.72</v>
      </c>
      <c r="K709" s="69">
        <f>G709*I709/1000</f>
        <v>1.7832</v>
      </c>
    </row>
    <row r="711" spans="6:11">
      <c r="F711" s="86" t="s">
        <v>389</v>
      </c>
      <c r="G711">
        <v>120</v>
      </c>
      <c r="I711">
        <v>165</v>
      </c>
      <c r="K711" s="69">
        <f>G711*I711/1000</f>
        <v>19.8</v>
      </c>
    </row>
    <row r="713" s="3" customFormat="1" spans="5:11">
      <c r="E713" s="159"/>
      <c r="F713" s="159" t="s">
        <v>239</v>
      </c>
      <c r="K713" s="143">
        <f>K717+K727+K729+K741+K750+K769+K782+K784+K786</f>
        <v>135.078589</v>
      </c>
    </row>
    <row r="715" ht="29.25" spans="5:11">
      <c r="E715"/>
      <c r="F715" s="9" t="s">
        <v>153</v>
      </c>
      <c r="I715" s="57"/>
      <c r="K715" s="58"/>
    </row>
    <row r="716" ht="16.5" spans="5:11">
      <c r="E716"/>
      <c r="F716" s="10" t="s">
        <v>161</v>
      </c>
      <c r="I716" s="57"/>
      <c r="K716" s="58"/>
    </row>
    <row r="717" ht="15.75" spans="5:11">
      <c r="E717"/>
      <c r="F717" s="11" t="s">
        <v>162</v>
      </c>
      <c r="G717" s="12" t="s">
        <v>163</v>
      </c>
      <c r="H717" s="13" t="s">
        <v>164</v>
      </c>
      <c r="I717" s="59" t="s">
        <v>165</v>
      </c>
      <c r="J717" s="60" t="s">
        <v>166</v>
      </c>
      <c r="K717" s="61">
        <f>J718+J720+J723+J725</f>
        <v>39.895389</v>
      </c>
    </row>
    <row r="718" ht="15.75" spans="5:11">
      <c r="E718"/>
      <c r="F718" s="14" t="s">
        <v>167</v>
      </c>
      <c r="G718" s="15">
        <v>138</v>
      </c>
      <c r="H718" s="16">
        <v>138</v>
      </c>
      <c r="I718" s="62">
        <v>175</v>
      </c>
      <c r="J718" s="63">
        <f>G718*I718/1000</f>
        <v>24.15</v>
      </c>
      <c r="K718" s="58"/>
    </row>
    <row r="719" ht="15.75" spans="5:11">
      <c r="E719"/>
      <c r="F719" s="14" t="s">
        <v>168</v>
      </c>
      <c r="G719" s="15">
        <v>138</v>
      </c>
      <c r="H719" s="16">
        <v>138</v>
      </c>
      <c r="I719" s="62"/>
      <c r="J719" s="63"/>
      <c r="K719" s="58"/>
    </row>
    <row r="720" ht="15.75" spans="5:11">
      <c r="E720"/>
      <c r="F720" s="14" t="s">
        <v>169</v>
      </c>
      <c r="G720" s="15">
        <v>51.7</v>
      </c>
      <c r="H720" s="16">
        <v>51.7</v>
      </c>
      <c r="I720" s="62">
        <v>48.17</v>
      </c>
      <c r="J720" s="63">
        <f>G720*I720/1000</f>
        <v>2.490389</v>
      </c>
      <c r="K720" s="58"/>
    </row>
    <row r="721" ht="15.75" spans="5:11">
      <c r="E721"/>
      <c r="F721" s="14" t="s">
        <v>170</v>
      </c>
      <c r="G721" s="15">
        <v>51.7</v>
      </c>
      <c r="H721" s="16">
        <v>51.7</v>
      </c>
      <c r="I721" s="62"/>
      <c r="J721" s="63"/>
      <c r="K721" s="58"/>
    </row>
    <row r="722" ht="15.75" spans="5:11">
      <c r="E722"/>
      <c r="F722" s="17" t="s">
        <v>171</v>
      </c>
      <c r="G722" s="18" t="s">
        <v>172</v>
      </c>
      <c r="H722" s="19">
        <v>190</v>
      </c>
      <c r="I722" s="62"/>
      <c r="J722" s="63"/>
      <c r="K722" s="58"/>
    </row>
    <row r="723" ht="15.75" spans="5:11">
      <c r="E723"/>
      <c r="F723" s="14" t="s">
        <v>173</v>
      </c>
      <c r="G723" s="15">
        <v>6.9</v>
      </c>
      <c r="H723" s="16">
        <v>6.9</v>
      </c>
      <c r="I723" s="62">
        <v>550</v>
      </c>
      <c r="J723" s="63">
        <f>G723*I723/1000</f>
        <v>3.795</v>
      </c>
      <c r="K723" s="58"/>
    </row>
    <row r="724" ht="15.75" spans="5:11">
      <c r="E724"/>
      <c r="F724" s="17" t="s">
        <v>174</v>
      </c>
      <c r="G724" s="18" t="s">
        <v>172</v>
      </c>
      <c r="H724" s="19">
        <v>183</v>
      </c>
      <c r="I724" s="62"/>
      <c r="J724" s="63"/>
      <c r="K724" s="58"/>
    </row>
    <row r="725" ht="15.75" spans="5:11">
      <c r="E725"/>
      <c r="F725" s="14" t="s">
        <v>173</v>
      </c>
      <c r="G725" s="15">
        <v>17.2</v>
      </c>
      <c r="H725" s="16">
        <v>17.2</v>
      </c>
      <c r="I725" s="62">
        <v>550</v>
      </c>
      <c r="J725" s="63">
        <f>G725*I725/1000</f>
        <v>9.46</v>
      </c>
      <c r="K725" s="58"/>
    </row>
    <row r="727" spans="5:11">
      <c r="E727"/>
      <c r="F727" s="37" t="s">
        <v>51</v>
      </c>
      <c r="G727" s="38">
        <v>40</v>
      </c>
      <c r="H727" s="38">
        <v>40</v>
      </c>
      <c r="I727" s="64" t="s">
        <v>550</v>
      </c>
      <c r="J727" s="66">
        <f>G727*I727/1000</f>
        <v>1.8216</v>
      </c>
      <c r="K727" s="61">
        <f>J727</f>
        <v>1.8216</v>
      </c>
    </row>
    <row r="729" ht="21" spans="5:11">
      <c r="E729"/>
      <c r="F729" s="89" t="s">
        <v>175</v>
      </c>
      <c r="G729" s="22"/>
      <c r="H729" s="22"/>
      <c r="I729" s="106"/>
      <c r="J729" s="66"/>
      <c r="K729" s="61">
        <f>J736+J738</f>
        <v>0.9925</v>
      </c>
    </row>
    <row r="730" spans="5:11">
      <c r="E730"/>
      <c r="F730" s="90" t="s">
        <v>191</v>
      </c>
      <c r="G730" s="22"/>
      <c r="H730" s="22"/>
      <c r="I730" s="106"/>
      <c r="J730" s="65"/>
      <c r="K730" s="58"/>
    </row>
    <row r="731" spans="5:11">
      <c r="E731"/>
      <c r="F731" s="91"/>
      <c r="G731" s="22"/>
      <c r="H731" s="22"/>
      <c r="I731" s="106"/>
      <c r="J731" s="65"/>
      <c r="K731" s="58"/>
    </row>
    <row r="732" spans="5:11">
      <c r="E732"/>
      <c r="F732" s="92" t="s">
        <v>192</v>
      </c>
      <c r="G732" s="22"/>
      <c r="H732" s="22"/>
      <c r="I732" s="106"/>
      <c r="J732" s="65"/>
      <c r="K732" s="58"/>
    </row>
    <row r="733" ht="18.75" customHeight="1" spans="5:11">
      <c r="E733"/>
      <c r="F733" s="93" t="s">
        <v>200</v>
      </c>
      <c r="G733" s="22"/>
      <c r="H733" s="22"/>
      <c r="I733" s="106"/>
      <c r="J733" s="65"/>
      <c r="K733" s="58"/>
    </row>
    <row r="734" ht="15.75" spans="5:11">
      <c r="E734"/>
      <c r="F734" s="24" t="s">
        <v>177</v>
      </c>
      <c r="G734" s="22"/>
      <c r="H734" s="22"/>
      <c r="I734" s="106"/>
      <c r="J734" s="65"/>
      <c r="K734" s="58"/>
    </row>
    <row r="735" spans="5:11">
      <c r="E735"/>
      <c r="F735" s="94" t="s">
        <v>162</v>
      </c>
      <c r="G735" s="95" t="s">
        <v>163</v>
      </c>
      <c r="H735" s="95" t="s">
        <v>164</v>
      </c>
      <c r="I735" s="106"/>
      <c r="J735" s="65"/>
      <c r="K735" s="58"/>
    </row>
    <row r="736" spans="5:11">
      <c r="E736"/>
      <c r="F736" s="96" t="s">
        <v>178</v>
      </c>
      <c r="G736" s="97">
        <v>0.5</v>
      </c>
      <c r="H736" s="97">
        <v>0.5</v>
      </c>
      <c r="I736" s="106" t="s">
        <v>544</v>
      </c>
      <c r="J736" s="66">
        <f>G736*I736/1000</f>
        <v>0.25</v>
      </c>
      <c r="K736" s="58"/>
    </row>
    <row r="737" spans="5:11">
      <c r="E737"/>
      <c r="F737" s="96" t="s">
        <v>180</v>
      </c>
      <c r="G737" s="97">
        <v>54</v>
      </c>
      <c r="H737" s="97">
        <v>54</v>
      </c>
      <c r="I737" s="106"/>
      <c r="J737" s="65"/>
      <c r="K737" s="58"/>
    </row>
    <row r="738" spans="5:11">
      <c r="E738"/>
      <c r="F738" s="96" t="s">
        <v>183</v>
      </c>
      <c r="G738" s="97">
        <v>13.5</v>
      </c>
      <c r="H738" s="97">
        <v>13.5</v>
      </c>
      <c r="I738" s="106" t="s">
        <v>545</v>
      </c>
      <c r="J738" s="66">
        <f>G738*I738/1000</f>
        <v>0.7425</v>
      </c>
      <c r="K738" s="58"/>
    </row>
    <row r="739" spans="5:11">
      <c r="E739"/>
      <c r="F739" s="96" t="s">
        <v>180</v>
      </c>
      <c r="G739" s="97">
        <v>135</v>
      </c>
      <c r="H739" s="97">
        <v>135</v>
      </c>
      <c r="I739" s="106"/>
      <c r="J739" s="65"/>
      <c r="K739" s="58"/>
    </row>
    <row r="741" ht="17.25" spans="5:11">
      <c r="E741"/>
      <c r="F741" s="114" t="s">
        <v>283</v>
      </c>
      <c r="G741" s="115"/>
      <c r="H741" s="115"/>
      <c r="K741" s="69">
        <f>J746+J747</f>
        <v>9.781</v>
      </c>
    </row>
    <row r="742" spans="5:8">
      <c r="E742"/>
      <c r="F742" s="116"/>
      <c r="G742" s="115"/>
      <c r="H742" s="115"/>
    </row>
    <row r="743" ht="15.75" spans="5:8">
      <c r="E743"/>
      <c r="F743" s="117"/>
      <c r="G743" s="118" t="s">
        <v>284</v>
      </c>
      <c r="H743" s="118"/>
    </row>
    <row r="744" ht="15.75" spans="5:8">
      <c r="E744"/>
      <c r="F744" s="119"/>
      <c r="G744" s="118" t="s">
        <v>285</v>
      </c>
      <c r="H744" s="118"/>
    </row>
    <row r="745" ht="15.75" spans="5:8">
      <c r="E745"/>
      <c r="F745" s="117" t="s">
        <v>286</v>
      </c>
      <c r="G745" s="120" t="s">
        <v>163</v>
      </c>
      <c r="H745" s="120" t="s">
        <v>164</v>
      </c>
    </row>
    <row r="746" ht="15.75" spans="5:10">
      <c r="E746"/>
      <c r="F746" s="117" t="s">
        <v>287</v>
      </c>
      <c r="G746" s="118">
        <v>59</v>
      </c>
      <c r="H746" s="118">
        <v>50</v>
      </c>
      <c r="I746">
        <v>90</v>
      </c>
      <c r="J746">
        <f>G746*I746/1000</f>
        <v>5.31</v>
      </c>
    </row>
    <row r="747" ht="15.75" spans="5:10">
      <c r="E747"/>
      <c r="F747" s="117" t="s">
        <v>288</v>
      </c>
      <c r="G747" s="118">
        <v>52.6</v>
      </c>
      <c r="H747" s="118">
        <v>50</v>
      </c>
      <c r="I747">
        <v>85</v>
      </c>
      <c r="J747">
        <f>G747*I747/1000</f>
        <v>4.471</v>
      </c>
    </row>
    <row r="748" ht="15.75" spans="5:8">
      <c r="E748"/>
      <c r="F748" s="117" t="s">
        <v>289</v>
      </c>
      <c r="G748" s="249"/>
      <c r="H748" s="118">
        <v>100</v>
      </c>
    </row>
    <row r="750" ht="25.5" spans="5:11">
      <c r="E750"/>
      <c r="F750" s="41" t="s">
        <v>250</v>
      </c>
      <c r="K750" s="69">
        <f>J753+J756+J759+J760+J761+J766+J767</f>
        <v>4.5905</v>
      </c>
    </row>
    <row r="751" ht="15.75" spans="5:6">
      <c r="E751"/>
      <c r="F751" s="42" t="s">
        <v>251</v>
      </c>
    </row>
    <row r="752" ht="15.75" spans="5:8">
      <c r="E752"/>
      <c r="F752" s="43" t="s">
        <v>162</v>
      </c>
      <c r="G752" s="44" t="s">
        <v>163</v>
      </c>
      <c r="H752" s="45" t="s">
        <v>164</v>
      </c>
    </row>
    <row r="753" ht="15.75" spans="5:10">
      <c r="E753"/>
      <c r="F753" s="46" t="s">
        <v>252</v>
      </c>
      <c r="G753" s="47">
        <v>100</v>
      </c>
      <c r="H753" s="48">
        <v>75</v>
      </c>
      <c r="I753">
        <v>35</v>
      </c>
      <c r="J753">
        <f>G753*I753/1000</f>
        <v>3.5</v>
      </c>
    </row>
    <row r="754" ht="15.75" hidden="1" spans="5:8">
      <c r="E754"/>
      <c r="F754" s="46" t="s">
        <v>253</v>
      </c>
      <c r="G754" s="47">
        <v>2</v>
      </c>
      <c r="H754" s="48">
        <v>2</v>
      </c>
    </row>
    <row r="755" ht="15.75" hidden="1" spans="5:8">
      <c r="E755"/>
      <c r="F755" s="46" t="s">
        <v>254</v>
      </c>
      <c r="G755" s="47">
        <v>2</v>
      </c>
      <c r="H755" s="48">
        <v>2</v>
      </c>
    </row>
    <row r="756" ht="15.75" spans="5:10">
      <c r="E756"/>
      <c r="F756" s="46" t="s">
        <v>255</v>
      </c>
      <c r="G756" s="47">
        <v>2</v>
      </c>
      <c r="H756" s="48">
        <v>2</v>
      </c>
      <c r="I756">
        <v>58</v>
      </c>
      <c r="J756">
        <f>G756*I756/1000</f>
        <v>0.116</v>
      </c>
    </row>
    <row r="757" ht="15.75" hidden="1" spans="5:8">
      <c r="E757"/>
      <c r="F757" s="46" t="s">
        <v>256</v>
      </c>
      <c r="G757" s="49" t="s">
        <v>172</v>
      </c>
      <c r="H757" s="48">
        <v>2</v>
      </c>
    </row>
    <row r="758" ht="15.75" hidden="1" spans="5:8">
      <c r="E758"/>
      <c r="F758" s="46" t="s">
        <v>257</v>
      </c>
      <c r="G758" s="47">
        <v>2</v>
      </c>
      <c r="H758" s="48">
        <v>2</v>
      </c>
    </row>
    <row r="759" ht="15.75" spans="5:10">
      <c r="E759"/>
      <c r="F759" s="46" t="s">
        <v>258</v>
      </c>
      <c r="G759" s="47">
        <v>12.5</v>
      </c>
      <c r="H759" s="48">
        <v>10</v>
      </c>
      <c r="I759">
        <v>30</v>
      </c>
      <c r="J759">
        <f>G759*I759/1000</f>
        <v>0.375</v>
      </c>
    </row>
    <row r="760" ht="15.75" spans="5:10">
      <c r="E760"/>
      <c r="F760" s="46" t="s">
        <v>259</v>
      </c>
      <c r="G760" s="47">
        <v>12</v>
      </c>
      <c r="H760" s="48">
        <v>10</v>
      </c>
      <c r="I760">
        <v>20</v>
      </c>
      <c r="J760">
        <f>G760*I760/1000</f>
        <v>0.24</v>
      </c>
    </row>
    <row r="761" ht="15.75" spans="5:10">
      <c r="E761"/>
      <c r="F761" s="46" t="s">
        <v>249</v>
      </c>
      <c r="G761" s="47">
        <v>2.5</v>
      </c>
      <c r="H761" s="48">
        <v>2.5</v>
      </c>
      <c r="I761">
        <v>130</v>
      </c>
      <c r="J761">
        <f>G761*I761/1000</f>
        <v>0.325</v>
      </c>
    </row>
    <row r="762" ht="15.75" hidden="1" spans="6:8">
      <c r="F762" s="46" t="s">
        <v>260</v>
      </c>
      <c r="G762" s="49" t="s">
        <v>172</v>
      </c>
      <c r="H762" s="48">
        <v>175</v>
      </c>
    </row>
    <row r="763" ht="15.75" hidden="1" spans="6:8">
      <c r="F763" s="46" t="s">
        <v>261</v>
      </c>
      <c r="G763" s="47">
        <v>175</v>
      </c>
      <c r="H763" s="48">
        <v>175</v>
      </c>
    </row>
    <row r="764" ht="15.75" hidden="1" spans="6:8">
      <c r="F764" s="46" t="s">
        <v>262</v>
      </c>
      <c r="G764" s="47">
        <v>175</v>
      </c>
      <c r="H764" s="48">
        <v>175</v>
      </c>
    </row>
    <row r="765" ht="15.75" hidden="1" spans="6:8">
      <c r="F765" s="46" t="s">
        <v>170</v>
      </c>
      <c r="G765" s="47">
        <v>175</v>
      </c>
      <c r="H765" s="48">
        <v>175</v>
      </c>
    </row>
    <row r="766" ht="15.75" spans="6:10">
      <c r="F766" s="46" t="s">
        <v>263</v>
      </c>
      <c r="G766" s="47">
        <v>0.01</v>
      </c>
      <c r="H766" s="48">
        <v>0.01</v>
      </c>
      <c r="I766" s="70">
        <v>900</v>
      </c>
      <c r="J766">
        <f>G766*I766/1000</f>
        <v>0.009</v>
      </c>
    </row>
    <row r="767" ht="15.75" spans="6:10">
      <c r="F767" s="46" t="s">
        <v>264</v>
      </c>
      <c r="G767" s="47">
        <v>1.5</v>
      </c>
      <c r="H767" s="48">
        <v>1.5</v>
      </c>
      <c r="I767">
        <v>17</v>
      </c>
      <c r="J767">
        <f>G767*I767/1000</f>
        <v>0.0255</v>
      </c>
    </row>
    <row r="769" ht="16.5" spans="5:11">
      <c r="E769" s="123" t="s">
        <v>293</v>
      </c>
      <c r="F769" s="116"/>
      <c r="G769" s="115"/>
      <c r="H769" s="115"/>
      <c r="K769" s="69">
        <f>J772+J773+J775+J776+J777+J778+J779</f>
        <v>44.9144</v>
      </c>
    </row>
    <row r="770" spans="5:8">
      <c r="E770" s="124"/>
      <c r="F770" s="125" t="s">
        <v>162</v>
      </c>
      <c r="G770" s="126" t="s">
        <v>163</v>
      </c>
      <c r="H770" s="126" t="s">
        <v>164</v>
      </c>
    </row>
    <row r="771" spans="5:8">
      <c r="E771" s="124"/>
      <c r="F771" s="127" t="s">
        <v>294</v>
      </c>
      <c r="G771" s="126">
        <v>196.6</v>
      </c>
      <c r="H771" s="126">
        <v>174.6</v>
      </c>
    </row>
    <row r="772" spans="5:10">
      <c r="E772" s="124"/>
      <c r="F772" s="127" t="s">
        <v>295</v>
      </c>
      <c r="G772" s="126">
        <v>207.4</v>
      </c>
      <c r="H772" s="126">
        <v>153.4</v>
      </c>
      <c r="I772">
        <v>185</v>
      </c>
      <c r="J772">
        <f>G772*I772/1000</f>
        <v>38.369</v>
      </c>
    </row>
    <row r="773" spans="5:10">
      <c r="E773" s="124"/>
      <c r="F773" s="127" t="s">
        <v>249</v>
      </c>
      <c r="G773" s="126">
        <v>4</v>
      </c>
      <c r="H773" s="126">
        <v>4</v>
      </c>
      <c r="I773">
        <v>130</v>
      </c>
      <c r="J773">
        <f t="shared" ref="J773" si="20">G773*I773/1000</f>
        <v>0.52</v>
      </c>
    </row>
    <row r="774" spans="5:8">
      <c r="E774" s="124"/>
      <c r="F774" s="128" t="s">
        <v>296</v>
      </c>
      <c r="G774" s="126" t="s">
        <v>172</v>
      </c>
      <c r="H774" s="126">
        <v>66.6</v>
      </c>
    </row>
    <row r="775" spans="5:10">
      <c r="E775" s="124"/>
      <c r="F775" s="127" t="s">
        <v>259</v>
      </c>
      <c r="G775" s="126">
        <v>12.6</v>
      </c>
      <c r="H775" s="126">
        <v>10.6</v>
      </c>
      <c r="I775">
        <v>20</v>
      </c>
      <c r="J775">
        <f t="shared" ref="J775:J779" si="21">G775*I775/1000</f>
        <v>0.252</v>
      </c>
    </row>
    <row r="776" spans="5:10">
      <c r="E776" s="124"/>
      <c r="F776" s="127" t="s">
        <v>258</v>
      </c>
      <c r="G776" s="126">
        <v>13.4</v>
      </c>
      <c r="H776" s="126">
        <v>10.6</v>
      </c>
      <c r="I776">
        <v>30</v>
      </c>
      <c r="J776">
        <f t="shared" si="21"/>
        <v>0.402</v>
      </c>
    </row>
    <row r="777" spans="5:10">
      <c r="E777" s="127" t="s">
        <v>297</v>
      </c>
      <c r="F777" s="127"/>
      <c r="G777" s="126">
        <v>46.6</v>
      </c>
      <c r="H777" s="126">
        <v>46.6</v>
      </c>
      <c r="I777">
        <v>79</v>
      </c>
      <c r="J777">
        <f t="shared" si="21"/>
        <v>3.6814</v>
      </c>
    </row>
    <row r="778" spans="5:10">
      <c r="E778" s="127" t="s">
        <v>249</v>
      </c>
      <c r="F778" s="127"/>
      <c r="G778" s="126">
        <v>10.6</v>
      </c>
      <c r="H778" s="126">
        <v>10.6</v>
      </c>
      <c r="I778">
        <v>130</v>
      </c>
      <c r="J778">
        <f t="shared" si="21"/>
        <v>1.378</v>
      </c>
    </row>
    <row r="779" spans="5:10">
      <c r="E779" s="127" t="s">
        <v>298</v>
      </c>
      <c r="F779" s="127"/>
      <c r="G779" s="126">
        <v>2.4</v>
      </c>
      <c r="H779" s="126">
        <v>2.4</v>
      </c>
      <c r="I779">
        <v>130</v>
      </c>
      <c r="J779">
        <f t="shared" si="21"/>
        <v>0.312</v>
      </c>
    </row>
    <row r="780" spans="5:8">
      <c r="E780" s="129" t="s">
        <v>299</v>
      </c>
      <c r="F780" s="129"/>
      <c r="G780" s="126" t="s">
        <v>172</v>
      </c>
      <c r="H780" s="126">
        <v>133.4</v>
      </c>
    </row>
    <row r="782" spans="6:11">
      <c r="F782" s="4" t="s">
        <v>281</v>
      </c>
      <c r="G782" s="52">
        <v>200</v>
      </c>
      <c r="H782" s="52"/>
      <c r="I782">
        <v>44</v>
      </c>
      <c r="K782" s="69">
        <f>G782*I782/1000</f>
        <v>8.8</v>
      </c>
    </row>
    <row r="784" spans="6:11">
      <c r="F784" s="4" t="s">
        <v>32</v>
      </c>
      <c r="G784">
        <v>60</v>
      </c>
      <c r="I784">
        <v>29.72</v>
      </c>
      <c r="K784" s="69">
        <f>G784*I784/1000</f>
        <v>1.7832</v>
      </c>
    </row>
    <row r="786" spans="6:11">
      <c r="F786" s="4" t="s">
        <v>390</v>
      </c>
      <c r="G786">
        <v>150</v>
      </c>
      <c r="I786">
        <v>150</v>
      </c>
      <c r="K786" s="69">
        <f>G786*I786/1000</f>
        <v>22.5</v>
      </c>
    </row>
    <row r="788" s="3" customFormat="1" spans="5:11">
      <c r="E788" s="159"/>
      <c r="F788" s="159" t="s">
        <v>391</v>
      </c>
      <c r="K788" s="143">
        <f>K790+K811+K813+K815+K830+K842+K865+K879+K881</f>
        <v>99.842131</v>
      </c>
    </row>
    <row r="790" ht="28.5" spans="6:11">
      <c r="F790" s="133" t="s">
        <v>311</v>
      </c>
      <c r="K790" s="69">
        <f>J800+J801+J802+J804+J805+J806+J807+J809</f>
        <v>11.142931</v>
      </c>
    </row>
    <row r="791" spans="6:6">
      <c r="F791" s="134" t="s">
        <v>154</v>
      </c>
    </row>
    <row r="793" spans="6:6">
      <c r="F793" s="71" t="s">
        <v>155</v>
      </c>
    </row>
    <row r="794" spans="5:11">
      <c r="E794"/>
      <c r="F794" s="75" t="s">
        <v>156</v>
      </c>
      <c r="K794"/>
    </row>
    <row r="795" spans="5:11">
      <c r="E795"/>
      <c r="F795" s="75" t="s">
        <v>157</v>
      </c>
      <c r="K795"/>
    </row>
    <row r="796" spans="5:11">
      <c r="E796"/>
      <c r="F796" s="134" t="s">
        <v>312</v>
      </c>
      <c r="K796"/>
    </row>
    <row r="797" ht="15.75" spans="5:11">
      <c r="E797"/>
      <c r="F797" s="135" t="s">
        <v>313</v>
      </c>
      <c r="K797"/>
    </row>
    <row r="798" ht="15.75" spans="5:11">
      <c r="E798"/>
      <c r="F798" s="77" t="s">
        <v>162</v>
      </c>
      <c r="G798" s="12" t="s">
        <v>163</v>
      </c>
      <c r="H798" s="13" t="s">
        <v>164</v>
      </c>
      <c r="K798"/>
    </row>
    <row r="799" ht="15.75" spans="5:11">
      <c r="E799"/>
      <c r="F799" s="78" t="s">
        <v>314</v>
      </c>
      <c r="G799" s="18" t="s">
        <v>172</v>
      </c>
      <c r="H799" s="19">
        <v>160</v>
      </c>
      <c r="K799"/>
    </row>
    <row r="800" ht="15.75" spans="5:11">
      <c r="E800"/>
      <c r="F800" s="46" t="s">
        <v>315</v>
      </c>
      <c r="G800" s="15">
        <v>77.3</v>
      </c>
      <c r="H800" s="16">
        <v>77.3</v>
      </c>
      <c r="I800">
        <v>37</v>
      </c>
      <c r="J800">
        <f>G800*I800/1000</f>
        <v>2.8601</v>
      </c>
      <c r="K800"/>
    </row>
    <row r="801" ht="15.75" spans="5:11">
      <c r="E801"/>
      <c r="F801" s="46" t="s">
        <v>167</v>
      </c>
      <c r="G801" s="15">
        <v>3.63</v>
      </c>
      <c r="H801" s="16">
        <v>3.63</v>
      </c>
      <c r="I801">
        <v>175</v>
      </c>
      <c r="J801">
        <f>G801*I801/1000</f>
        <v>0.63525</v>
      </c>
      <c r="K801"/>
    </row>
    <row r="802" ht="15.75" spans="5:11">
      <c r="E802"/>
      <c r="F802" s="46" t="s">
        <v>316</v>
      </c>
      <c r="G802" s="15">
        <v>77.3</v>
      </c>
      <c r="H802" s="16">
        <v>77.3</v>
      </c>
      <c r="I802">
        <v>48.17</v>
      </c>
      <c r="J802">
        <f t="shared" ref="J802" si="22">G802*I802/1000</f>
        <v>3.723541</v>
      </c>
      <c r="K802"/>
    </row>
    <row r="803" ht="15.75" spans="5:11">
      <c r="E803"/>
      <c r="F803" s="46" t="s">
        <v>170</v>
      </c>
      <c r="G803" s="15">
        <v>77.3</v>
      </c>
      <c r="H803" s="16">
        <v>77.3</v>
      </c>
      <c r="K803"/>
    </row>
    <row r="804" ht="15.75" spans="5:11">
      <c r="E804"/>
      <c r="F804" s="46" t="s">
        <v>317</v>
      </c>
      <c r="G804" s="136">
        <v>0.8</v>
      </c>
      <c r="H804" s="137">
        <v>0.8</v>
      </c>
      <c r="I804" s="87">
        <v>790</v>
      </c>
      <c r="J804" s="87">
        <f t="shared" ref="J804:J807" si="23">G804*I804/1000</f>
        <v>0.632</v>
      </c>
      <c r="K804"/>
    </row>
    <row r="805" ht="15.75" spans="5:11">
      <c r="E805"/>
      <c r="F805" s="46" t="s">
        <v>183</v>
      </c>
      <c r="G805" s="15">
        <v>2.73</v>
      </c>
      <c r="H805" s="16">
        <v>2.73</v>
      </c>
      <c r="I805">
        <v>55</v>
      </c>
      <c r="J805">
        <f t="shared" si="23"/>
        <v>0.15015</v>
      </c>
      <c r="K805"/>
    </row>
    <row r="806" ht="15.75" spans="5:11">
      <c r="E806"/>
      <c r="F806" s="46" t="s">
        <v>264</v>
      </c>
      <c r="G806" s="15">
        <v>1.37</v>
      </c>
      <c r="H806" s="16">
        <v>1.37</v>
      </c>
      <c r="I806">
        <v>17</v>
      </c>
      <c r="J806">
        <f t="shared" si="23"/>
        <v>0.02329</v>
      </c>
      <c r="K806"/>
    </row>
    <row r="807" ht="15.75" spans="5:11">
      <c r="E807"/>
      <c r="F807" s="46" t="s">
        <v>318</v>
      </c>
      <c r="G807" s="15">
        <v>8.18</v>
      </c>
      <c r="H807" s="16">
        <v>8.18</v>
      </c>
      <c r="I807">
        <v>130</v>
      </c>
      <c r="J807">
        <f t="shared" si="23"/>
        <v>1.0634</v>
      </c>
      <c r="K807"/>
    </row>
    <row r="808" ht="15.75" spans="5:11">
      <c r="E808"/>
      <c r="F808" s="78" t="s">
        <v>319</v>
      </c>
      <c r="G808" s="18" t="s">
        <v>172</v>
      </c>
      <c r="H808" s="19">
        <v>136</v>
      </c>
      <c r="K808"/>
    </row>
    <row r="809" ht="15.75" spans="5:11">
      <c r="E809"/>
      <c r="F809" s="46" t="s">
        <v>320</v>
      </c>
      <c r="G809" s="15">
        <v>14</v>
      </c>
      <c r="H809" s="16">
        <v>14</v>
      </c>
      <c r="I809">
        <v>146.8</v>
      </c>
      <c r="J809">
        <f t="shared" ref="J809" si="24">G809*I809/1000</f>
        <v>2.0552</v>
      </c>
      <c r="K809"/>
    </row>
    <row r="811" spans="6:11">
      <c r="F811" s="4" t="s">
        <v>321</v>
      </c>
      <c r="G811" s="52">
        <v>200</v>
      </c>
      <c r="I811">
        <v>48.17</v>
      </c>
      <c r="K811" s="69">
        <f>G811*I811/1000</f>
        <v>9.634</v>
      </c>
    </row>
    <row r="812" ht="15.75"/>
    <row r="813" ht="15.75" spans="6:11">
      <c r="F813" s="138" t="s">
        <v>246</v>
      </c>
      <c r="G813" s="6">
        <v>105.2</v>
      </c>
      <c r="H813" s="7">
        <v>100</v>
      </c>
      <c r="I813">
        <v>85</v>
      </c>
      <c r="K813" s="69">
        <f>G813*I813/1000</f>
        <v>8.942</v>
      </c>
    </row>
    <row r="815" ht="18.75" spans="5:11">
      <c r="E815" s="200" t="s">
        <v>392</v>
      </c>
      <c r="K815" s="69">
        <f>J823+J824+J825+J826+J827</f>
        <v>4.5125</v>
      </c>
    </row>
    <row r="816" spans="5:5">
      <c r="E816" s="71" t="s">
        <v>393</v>
      </c>
    </row>
    <row r="817" spans="5:5">
      <c r="E817" s="201" t="s">
        <v>394</v>
      </c>
    </row>
    <row r="818" spans="5:5">
      <c r="E818" s="201" t="s">
        <v>395</v>
      </c>
    </row>
    <row r="819" spans="5:9">
      <c r="E819" s="202"/>
      <c r="F819" s="203" t="s">
        <v>396</v>
      </c>
      <c r="G819" s="203"/>
      <c r="H819" s="203" t="s">
        <v>191</v>
      </c>
      <c r="I819" s="203"/>
    </row>
    <row r="820" spans="5:9">
      <c r="E820" s="202"/>
      <c r="F820" s="203"/>
      <c r="G820" s="203"/>
      <c r="H820" s="203" t="s">
        <v>397</v>
      </c>
      <c r="I820" s="203"/>
    </row>
    <row r="821" spans="5:9">
      <c r="E821" s="204"/>
      <c r="F821" s="203"/>
      <c r="G821" s="203"/>
      <c r="H821" s="205"/>
      <c r="I821" s="205"/>
    </row>
    <row r="822" spans="5:9">
      <c r="E822" s="206" t="s">
        <v>162</v>
      </c>
      <c r="F822" s="206"/>
      <c r="G822" s="207" t="s">
        <v>163</v>
      </c>
      <c r="H822" s="207" t="s">
        <v>164</v>
      </c>
      <c r="I822" s="210"/>
    </row>
    <row r="823" spans="5:10">
      <c r="E823" s="208" t="s">
        <v>252</v>
      </c>
      <c r="F823" s="208"/>
      <c r="G823" s="209">
        <v>66.75</v>
      </c>
      <c r="H823" s="209">
        <v>50</v>
      </c>
      <c r="I823" s="210">
        <v>35</v>
      </c>
      <c r="J823">
        <f>G823*I823/1000</f>
        <v>2.33625</v>
      </c>
    </row>
    <row r="824" spans="5:10">
      <c r="E824" s="208" t="s">
        <v>398</v>
      </c>
      <c r="F824" s="208"/>
      <c r="G824" s="209">
        <v>20.25</v>
      </c>
      <c r="H824" s="209">
        <v>20</v>
      </c>
      <c r="I824" s="210">
        <v>45</v>
      </c>
      <c r="J824">
        <f t="shared" ref="J824:J827" si="25">G824*I824/1000</f>
        <v>0.91125</v>
      </c>
    </row>
    <row r="825" spans="5:10">
      <c r="E825" s="208" t="s">
        <v>399</v>
      </c>
      <c r="F825" s="208"/>
      <c r="G825" s="209">
        <v>12</v>
      </c>
      <c r="H825" s="209">
        <v>10</v>
      </c>
      <c r="I825" s="210">
        <v>20</v>
      </c>
      <c r="J825">
        <f t="shared" si="25"/>
        <v>0.24</v>
      </c>
    </row>
    <row r="826" spans="5:10">
      <c r="E826" s="208" t="s">
        <v>258</v>
      </c>
      <c r="F826" s="208"/>
      <c r="G826" s="209">
        <v>12.5</v>
      </c>
      <c r="H826" s="209">
        <v>10</v>
      </c>
      <c r="I826" s="210">
        <v>30</v>
      </c>
      <c r="J826">
        <f t="shared" si="25"/>
        <v>0.375</v>
      </c>
    </row>
    <row r="827" spans="5:10">
      <c r="E827" s="208" t="s">
        <v>400</v>
      </c>
      <c r="F827" s="208"/>
      <c r="G827" s="209">
        <v>5</v>
      </c>
      <c r="H827" s="209">
        <v>5</v>
      </c>
      <c r="I827" s="210">
        <v>130</v>
      </c>
      <c r="J827">
        <f t="shared" si="25"/>
        <v>0.65</v>
      </c>
    </row>
    <row r="828" spans="5:9">
      <c r="E828" s="208" t="s">
        <v>401</v>
      </c>
      <c r="F828" s="208"/>
      <c r="G828" s="209">
        <v>175</v>
      </c>
      <c r="H828" s="209">
        <v>175</v>
      </c>
      <c r="I828" s="210"/>
    </row>
    <row r="830" ht="25.5" spans="6:11">
      <c r="F830" s="41" t="s">
        <v>265</v>
      </c>
      <c r="K830" s="69">
        <f>J837+J840</f>
        <v>12.321</v>
      </c>
    </row>
    <row r="831" spans="6:6">
      <c r="F831" s="50" t="s">
        <v>266</v>
      </c>
    </row>
    <row r="832" spans="6:6">
      <c r="F832" s="50" t="s">
        <v>191</v>
      </c>
    </row>
    <row r="834" spans="6:6">
      <c r="F834" s="71" t="s">
        <v>192</v>
      </c>
    </row>
    <row r="835" ht="15.75" spans="6:6">
      <c r="F835" s="42" t="s">
        <v>267</v>
      </c>
    </row>
    <row r="836" ht="15.75" spans="6:8">
      <c r="F836" s="43" t="s">
        <v>162</v>
      </c>
      <c r="G836" s="44" t="s">
        <v>163</v>
      </c>
      <c r="H836" s="45" t="s">
        <v>164</v>
      </c>
    </row>
    <row r="837" ht="15.75" spans="6:10">
      <c r="F837" s="46" t="s">
        <v>268</v>
      </c>
      <c r="G837" s="47">
        <v>82.8</v>
      </c>
      <c r="H837" s="48">
        <v>82.8</v>
      </c>
      <c r="I837">
        <v>95</v>
      </c>
      <c r="J837">
        <f>G837*I837/1000</f>
        <v>7.866</v>
      </c>
    </row>
    <row r="838" ht="15.75" spans="6:8">
      <c r="F838" s="46" t="s">
        <v>180</v>
      </c>
      <c r="G838" s="47">
        <v>122</v>
      </c>
      <c r="H838" s="48">
        <v>122</v>
      </c>
    </row>
    <row r="839" ht="15.75" spans="6:8">
      <c r="F839" s="72" t="s">
        <v>269</v>
      </c>
      <c r="G839" s="49" t="s">
        <v>172</v>
      </c>
      <c r="H839" s="73">
        <v>173</v>
      </c>
    </row>
    <row r="840" ht="15.75" spans="6:10">
      <c r="F840" s="46" t="s">
        <v>173</v>
      </c>
      <c r="G840" s="47">
        <v>8.1</v>
      </c>
      <c r="H840" s="48">
        <v>8.1</v>
      </c>
      <c r="I840">
        <v>550</v>
      </c>
      <c r="J840">
        <f>G840*I840/1000</f>
        <v>4.455</v>
      </c>
    </row>
    <row r="842" ht="25.5" spans="5:11">
      <c r="E842"/>
      <c r="F842" s="41" t="s">
        <v>334</v>
      </c>
      <c r="K842" s="69">
        <f>J856+J858+J859+J860+J861</f>
        <v>30.714</v>
      </c>
    </row>
    <row r="843" hidden="1" spans="5:6">
      <c r="E843"/>
      <c r="F843" s="50" t="s">
        <v>335</v>
      </c>
    </row>
    <row r="844" hidden="1" spans="5:11">
      <c r="E844"/>
      <c r="F844" s="50" t="s">
        <v>191</v>
      </c>
      <c r="K844"/>
    </row>
    <row r="845" hidden="1" spans="5:11">
      <c r="E845"/>
      <c r="K845"/>
    </row>
    <row r="846" hidden="1" spans="5:11">
      <c r="E846"/>
      <c r="F846" s="71" t="s">
        <v>192</v>
      </c>
      <c r="K846"/>
    </row>
    <row r="847" hidden="1" spans="5:11">
      <c r="E847"/>
      <c r="F847" s="144"/>
      <c r="K847"/>
    </row>
    <row r="848" hidden="1" spans="5:11">
      <c r="E848"/>
      <c r="F848" s="145" t="s">
        <v>336</v>
      </c>
      <c r="K848"/>
    </row>
    <row r="849" ht="15.75" spans="5:11">
      <c r="E849"/>
      <c r="F849" s="42" t="s">
        <v>272</v>
      </c>
      <c r="K849"/>
    </row>
    <row r="850" ht="15.75" spans="5:11">
      <c r="E850"/>
      <c r="F850" s="43" t="s">
        <v>162</v>
      </c>
      <c r="G850" s="44" t="s">
        <v>163</v>
      </c>
      <c r="H850" s="45" t="s">
        <v>164</v>
      </c>
      <c r="K850"/>
    </row>
    <row r="851" ht="15.75" hidden="1" spans="5:11">
      <c r="E851"/>
      <c r="F851" s="46" t="s">
        <v>337</v>
      </c>
      <c r="G851" s="47">
        <v>107</v>
      </c>
      <c r="H851" s="48">
        <v>79</v>
      </c>
      <c r="K851"/>
    </row>
    <row r="852" ht="15.75" hidden="1" spans="5:11">
      <c r="E852"/>
      <c r="F852" s="46" t="s">
        <v>338</v>
      </c>
      <c r="G852" s="47">
        <v>107</v>
      </c>
      <c r="H852" s="48">
        <v>79</v>
      </c>
      <c r="K852"/>
    </row>
    <row r="853" ht="15.75" hidden="1" spans="5:11">
      <c r="E853"/>
      <c r="F853" s="46" t="s">
        <v>339</v>
      </c>
      <c r="G853" s="47">
        <v>107</v>
      </c>
      <c r="H853" s="48">
        <v>79</v>
      </c>
      <c r="K853"/>
    </row>
    <row r="854" ht="15.75" hidden="1" spans="5:11">
      <c r="E854"/>
      <c r="F854" s="46" t="s">
        <v>340</v>
      </c>
      <c r="G854" s="47">
        <v>107</v>
      </c>
      <c r="H854" s="48">
        <v>79</v>
      </c>
      <c r="K854"/>
    </row>
    <row r="855" ht="15.75" hidden="1" spans="5:11">
      <c r="E855"/>
      <c r="F855" s="46" t="s">
        <v>341</v>
      </c>
      <c r="G855" s="47">
        <v>107</v>
      </c>
      <c r="H855" s="48">
        <v>79</v>
      </c>
      <c r="K855"/>
    </row>
    <row r="856" ht="15.75" spans="5:11">
      <c r="E856"/>
      <c r="F856" s="46" t="s">
        <v>342</v>
      </c>
      <c r="G856" s="47">
        <v>87</v>
      </c>
      <c r="H856" s="48">
        <v>74</v>
      </c>
      <c r="I856">
        <v>330</v>
      </c>
      <c r="J856">
        <f>G856*I856/1000</f>
        <v>28.71</v>
      </c>
      <c r="K856"/>
    </row>
    <row r="857" ht="15.75" spans="5:11">
      <c r="E857"/>
      <c r="F857" s="46" t="s">
        <v>343</v>
      </c>
      <c r="G857" s="47">
        <v>87</v>
      </c>
      <c r="H857" s="48">
        <v>74</v>
      </c>
      <c r="K857"/>
    </row>
    <row r="858" ht="15.75" spans="5:11">
      <c r="E858"/>
      <c r="F858" s="46" t="s">
        <v>249</v>
      </c>
      <c r="G858" s="47">
        <v>5</v>
      </c>
      <c r="H858" s="48">
        <v>5</v>
      </c>
      <c r="I858">
        <v>130</v>
      </c>
      <c r="J858">
        <f>G858*I858/1000</f>
        <v>0.65</v>
      </c>
      <c r="K858"/>
    </row>
    <row r="859" ht="15.75" spans="5:11">
      <c r="E859"/>
      <c r="F859" s="46" t="s">
        <v>259</v>
      </c>
      <c r="G859" s="47">
        <v>12</v>
      </c>
      <c r="H859" s="48">
        <v>10</v>
      </c>
      <c r="I859">
        <v>20</v>
      </c>
      <c r="J859">
        <f>G859*I859/1000</f>
        <v>0.24</v>
      </c>
      <c r="K859"/>
    </row>
    <row r="860" ht="15.75" spans="5:10">
      <c r="E860"/>
      <c r="F860" s="46" t="s">
        <v>291</v>
      </c>
      <c r="G860" s="47">
        <v>8</v>
      </c>
      <c r="H860" s="48">
        <v>8</v>
      </c>
      <c r="I860">
        <v>130</v>
      </c>
      <c r="J860">
        <f>G860*I860/1000</f>
        <v>1.04</v>
      </c>
    </row>
    <row r="861" ht="15.75" spans="5:10">
      <c r="E861"/>
      <c r="F861" s="46" t="s">
        <v>196</v>
      </c>
      <c r="G861" s="47">
        <v>2</v>
      </c>
      <c r="H861" s="48">
        <v>2</v>
      </c>
      <c r="I861">
        <v>37</v>
      </c>
      <c r="J861">
        <f>G861*I861/1000</f>
        <v>0.074</v>
      </c>
    </row>
    <row r="862" ht="15.75" spans="5:8">
      <c r="E862"/>
      <c r="F862" s="72" t="s">
        <v>344</v>
      </c>
      <c r="G862" s="49" t="s">
        <v>172</v>
      </c>
      <c r="H862" s="73">
        <v>50</v>
      </c>
    </row>
    <row r="863" ht="15.75" spans="5:8">
      <c r="E863"/>
      <c r="F863" s="72" t="s">
        <v>345</v>
      </c>
      <c r="G863" s="49" t="s">
        <v>172</v>
      </c>
      <c r="H863" s="73">
        <v>50</v>
      </c>
    </row>
    <row r="865" ht="21" spans="5:11">
      <c r="E865"/>
      <c r="F865" s="89" t="s">
        <v>175</v>
      </c>
      <c r="G865" s="22"/>
      <c r="H865" s="22"/>
      <c r="I865" s="106"/>
      <c r="J865" s="66"/>
      <c r="K865" s="176">
        <f>J872+J874</f>
        <v>0.9925</v>
      </c>
    </row>
    <row r="866" spans="5:11">
      <c r="E866"/>
      <c r="F866" s="90" t="s">
        <v>191</v>
      </c>
      <c r="G866" s="22"/>
      <c r="H866" s="22"/>
      <c r="I866" s="106"/>
      <c r="J866" s="65"/>
      <c r="K866" s="177"/>
    </row>
    <row r="867" spans="5:11">
      <c r="E867"/>
      <c r="F867" s="91"/>
      <c r="G867" s="22"/>
      <c r="H867" s="22"/>
      <c r="I867" s="106"/>
      <c r="J867" s="65"/>
      <c r="K867" s="177"/>
    </row>
    <row r="868" spans="5:11">
      <c r="E868"/>
      <c r="F868" s="92" t="s">
        <v>192</v>
      </c>
      <c r="G868" s="22"/>
      <c r="H868" s="22"/>
      <c r="I868" s="106"/>
      <c r="J868" s="65"/>
      <c r="K868" s="177"/>
    </row>
    <row r="869" hidden="1" spans="5:11">
      <c r="E869"/>
      <c r="F869" s="93" t="s">
        <v>200</v>
      </c>
      <c r="G869" s="22"/>
      <c r="H869" s="22"/>
      <c r="I869" s="106"/>
      <c r="J869" s="65"/>
      <c r="K869" s="177"/>
    </row>
    <row r="870" ht="15.75" hidden="1" spans="5:11">
      <c r="E870"/>
      <c r="F870" s="24" t="s">
        <v>177</v>
      </c>
      <c r="G870" s="22"/>
      <c r="H870" s="22"/>
      <c r="I870" s="106"/>
      <c r="J870" s="65"/>
      <c r="K870" s="177"/>
    </row>
    <row r="871" spans="5:11">
      <c r="E871"/>
      <c r="F871" s="94" t="s">
        <v>162</v>
      </c>
      <c r="G871" s="95" t="s">
        <v>163</v>
      </c>
      <c r="H871" s="95" t="s">
        <v>164</v>
      </c>
      <c r="I871" s="106"/>
      <c r="J871" s="65"/>
      <c r="K871" s="177"/>
    </row>
    <row r="872" spans="5:11">
      <c r="E872"/>
      <c r="F872" s="96" t="s">
        <v>178</v>
      </c>
      <c r="G872" s="97">
        <v>0.5</v>
      </c>
      <c r="H872" s="97">
        <v>0.5</v>
      </c>
      <c r="I872" s="106" t="s">
        <v>544</v>
      </c>
      <c r="J872" s="68">
        <f>G872*I872/1000</f>
        <v>0.25</v>
      </c>
      <c r="K872" s="177"/>
    </row>
    <row r="873" spans="5:11">
      <c r="E873"/>
      <c r="F873" s="96" t="s">
        <v>180</v>
      </c>
      <c r="G873" s="97">
        <v>54</v>
      </c>
      <c r="H873" s="97">
        <v>54</v>
      </c>
      <c r="I873" s="106"/>
      <c r="J873" s="68"/>
      <c r="K873" s="177"/>
    </row>
    <row r="874" spans="6:11">
      <c r="F874" s="96" t="s">
        <v>183</v>
      </c>
      <c r="G874" s="97">
        <v>13.5</v>
      </c>
      <c r="H874" s="97">
        <v>13.5</v>
      </c>
      <c r="I874" s="106" t="s">
        <v>545</v>
      </c>
      <c r="J874" s="68">
        <f>G874*I874/1000</f>
        <v>0.7425</v>
      </c>
      <c r="K874" s="177"/>
    </row>
    <row r="875" spans="6:11">
      <c r="F875" s="96" t="s">
        <v>180</v>
      </c>
      <c r="G875" s="97">
        <v>135</v>
      </c>
      <c r="H875" s="97">
        <v>135</v>
      </c>
      <c r="I875" s="106"/>
      <c r="J875" s="68"/>
      <c r="K875" s="177"/>
    </row>
    <row r="876" ht="15.75" spans="6:11">
      <c r="F876" s="96"/>
      <c r="G876" s="97"/>
      <c r="H876" s="97"/>
      <c r="I876" s="106"/>
      <c r="J876" s="68"/>
      <c r="K876" s="177"/>
    </row>
    <row r="877" ht="15.75" spans="6:11">
      <c r="F877" s="111"/>
      <c r="G877" s="179"/>
      <c r="H877" s="179"/>
      <c r="I877" s="64"/>
      <c r="J877" s="68"/>
      <c r="K877" s="177"/>
    </row>
    <row r="878" ht="15.75" spans="6:11">
      <c r="F878" s="111"/>
      <c r="G878" s="179"/>
      <c r="H878" s="179"/>
      <c r="I878" s="132"/>
      <c r="J878" s="68"/>
      <c r="K878" s="177"/>
    </row>
    <row r="879" spans="6:11">
      <c r="F879" s="4" t="s">
        <v>32</v>
      </c>
      <c r="G879">
        <v>60</v>
      </c>
      <c r="I879">
        <v>29.72</v>
      </c>
      <c r="K879" s="69">
        <f>G879*I879/1000</f>
        <v>1.7832</v>
      </c>
    </row>
    <row r="881" spans="6:11">
      <c r="F881" s="4" t="s">
        <v>369</v>
      </c>
      <c r="G881">
        <v>120</v>
      </c>
      <c r="I881">
        <v>165</v>
      </c>
      <c r="K881" s="69">
        <f>G881*I881/1000</f>
        <v>19.8</v>
      </c>
    </row>
    <row r="883" s="3" customFormat="1" spans="5:11">
      <c r="E883" s="159"/>
      <c r="F883" s="159" t="s">
        <v>241</v>
      </c>
      <c r="K883" s="143">
        <f>K892+K903+K916+K922+K930+K944+K952+K975+K983+K985</f>
        <v>115.303693</v>
      </c>
    </row>
    <row r="885" ht="18.75" spans="6:11">
      <c r="F885" s="180" t="s">
        <v>223</v>
      </c>
      <c r="G885" s="161"/>
      <c r="H885" s="161"/>
      <c r="I885" s="62"/>
      <c r="J885" s="32"/>
      <c r="K885" s="182"/>
    </row>
    <row r="886" spans="6:11">
      <c r="F886" s="162" t="s">
        <v>220</v>
      </c>
      <c r="G886" s="161"/>
      <c r="H886" s="161"/>
      <c r="I886" s="62"/>
      <c r="J886" s="22"/>
      <c r="K886" s="177"/>
    </row>
    <row r="887" hidden="1" spans="6:11">
      <c r="F887" s="162" t="s">
        <v>191</v>
      </c>
      <c r="G887" s="161"/>
      <c r="H887" s="161"/>
      <c r="I887" s="62"/>
      <c r="J887" s="22"/>
      <c r="K887" s="177"/>
    </row>
    <row r="888" hidden="1" spans="6:11">
      <c r="F888" s="37"/>
      <c r="G888" s="161"/>
      <c r="H888" s="161"/>
      <c r="I888" s="62"/>
      <c r="J888" s="22"/>
      <c r="K888" s="177"/>
    </row>
    <row r="889" hidden="1" spans="6:11">
      <c r="F889" s="163" t="s">
        <v>192</v>
      </c>
      <c r="G889" s="161"/>
      <c r="H889" s="161"/>
      <c r="I889" s="62"/>
      <c r="J889" s="22"/>
      <c r="K889" s="177"/>
    </row>
    <row r="890" hidden="1" spans="5:11">
      <c r="E890"/>
      <c r="F890" s="181"/>
      <c r="G890" s="161"/>
      <c r="H890" s="161"/>
      <c r="I890" s="62"/>
      <c r="J890" s="22"/>
      <c r="K890" s="177"/>
    </row>
    <row r="891" hidden="1" spans="5:11">
      <c r="E891"/>
      <c r="F891" s="183" t="s">
        <v>224</v>
      </c>
      <c r="G891" s="161"/>
      <c r="H891" s="161"/>
      <c r="I891" s="62"/>
      <c r="J891" s="22"/>
      <c r="K891" s="177"/>
    </row>
    <row r="892" ht="16.5" spans="5:11">
      <c r="E892"/>
      <c r="F892" s="164" t="s">
        <v>161</v>
      </c>
      <c r="G892" s="161"/>
      <c r="H892" s="161"/>
      <c r="I892" s="62"/>
      <c r="J892" s="22"/>
      <c r="K892" s="176">
        <f>J894+J895+J897+J898+J900</f>
        <v>11.03032</v>
      </c>
    </row>
    <row r="893" ht="15.75" spans="5:11">
      <c r="E893"/>
      <c r="F893" s="165" t="s">
        <v>162</v>
      </c>
      <c r="G893" s="166" t="s">
        <v>163</v>
      </c>
      <c r="H893" s="167" t="s">
        <v>164</v>
      </c>
      <c r="I893" s="62"/>
      <c r="J893" s="22"/>
      <c r="K893" s="178"/>
    </row>
    <row r="894" ht="15.75" spans="5:11">
      <c r="E894"/>
      <c r="F894" s="168" t="s">
        <v>225</v>
      </c>
      <c r="G894" s="169">
        <v>43.4</v>
      </c>
      <c r="H894" s="170">
        <v>43.4</v>
      </c>
      <c r="I894" s="62">
        <v>79</v>
      </c>
      <c r="J894" s="67">
        <f>G894*I894/1000</f>
        <v>3.4286</v>
      </c>
      <c r="K894" s="178"/>
    </row>
    <row r="895" ht="15.75" spans="5:11">
      <c r="E895"/>
      <c r="F895" s="168" t="s">
        <v>169</v>
      </c>
      <c r="G895" s="169">
        <v>96</v>
      </c>
      <c r="H895" s="170">
        <v>96</v>
      </c>
      <c r="I895" s="62">
        <v>48.17</v>
      </c>
      <c r="J895" s="67">
        <f>G895*I895/1000</f>
        <v>4.62432</v>
      </c>
      <c r="K895" s="178"/>
    </row>
    <row r="896" ht="15.75" spans="5:11">
      <c r="E896"/>
      <c r="F896" s="168" t="s">
        <v>180</v>
      </c>
      <c r="G896" s="169">
        <v>63.9</v>
      </c>
      <c r="H896" s="170">
        <v>63.9</v>
      </c>
      <c r="I896" s="62"/>
      <c r="J896" s="197"/>
      <c r="K896" s="178"/>
    </row>
    <row r="897" ht="15.75" spans="5:11">
      <c r="E897"/>
      <c r="F897" s="168" t="s">
        <v>183</v>
      </c>
      <c r="G897" s="169">
        <v>5.18</v>
      </c>
      <c r="H897" s="170">
        <v>5.18</v>
      </c>
      <c r="I897" s="104">
        <v>55</v>
      </c>
      <c r="J897" s="67">
        <f>G897*I897/1000</f>
        <v>0.2849</v>
      </c>
      <c r="K897" s="178"/>
    </row>
    <row r="898" ht="15.75" spans="5:11">
      <c r="E898"/>
      <c r="F898" s="168" t="s">
        <v>212</v>
      </c>
      <c r="G898" s="169">
        <v>0.5</v>
      </c>
      <c r="H898" s="170">
        <v>0.5</v>
      </c>
      <c r="I898" s="62">
        <v>17</v>
      </c>
      <c r="J898" s="67">
        <f>G898*I898/1000</f>
        <v>0.0085</v>
      </c>
      <c r="K898" s="178"/>
    </row>
    <row r="899" ht="15.75" spans="5:11">
      <c r="E899"/>
      <c r="F899" s="171" t="s">
        <v>226</v>
      </c>
      <c r="G899" s="172" t="s">
        <v>172</v>
      </c>
      <c r="H899" s="173">
        <v>195</v>
      </c>
      <c r="I899" s="62"/>
      <c r="J899" s="197"/>
      <c r="K899" s="178"/>
    </row>
    <row r="900" ht="15.75" spans="5:11">
      <c r="E900"/>
      <c r="F900" s="168" t="s">
        <v>173</v>
      </c>
      <c r="G900" s="169">
        <v>4.88</v>
      </c>
      <c r="H900" s="170">
        <v>4.88</v>
      </c>
      <c r="I900" s="104">
        <v>550</v>
      </c>
      <c r="J900" s="67">
        <f>G900*I900/1000</f>
        <v>2.684</v>
      </c>
      <c r="K900" s="178"/>
    </row>
    <row r="901" spans="5:11">
      <c r="E901"/>
      <c r="F901" s="91"/>
      <c r="G901" s="22"/>
      <c r="H901" s="22"/>
      <c r="I901" s="62"/>
      <c r="J901" s="22"/>
      <c r="K901" s="178"/>
    </row>
    <row r="902" spans="5:11">
      <c r="E902"/>
      <c r="F902" s="20"/>
      <c r="K902" s="198"/>
    </row>
    <row r="903" ht="21" spans="5:11">
      <c r="E903"/>
      <c r="F903" s="89" t="s">
        <v>175</v>
      </c>
      <c r="G903" s="22"/>
      <c r="H903" s="22"/>
      <c r="I903" s="106"/>
      <c r="J903" s="66"/>
      <c r="K903" s="176">
        <f>J910+J912</f>
        <v>0.9925</v>
      </c>
    </row>
    <row r="904" spans="5:11">
      <c r="E904"/>
      <c r="F904" s="90" t="s">
        <v>191</v>
      </c>
      <c r="G904" s="22"/>
      <c r="H904" s="22"/>
      <c r="I904" s="106"/>
      <c r="J904" s="65"/>
      <c r="K904" s="178"/>
    </row>
    <row r="905" spans="5:11">
      <c r="E905"/>
      <c r="F905" s="91"/>
      <c r="G905" s="22"/>
      <c r="H905" s="22"/>
      <c r="I905" s="106"/>
      <c r="J905" s="65"/>
      <c r="K905" s="178"/>
    </row>
    <row r="906" spans="5:11">
      <c r="E906"/>
      <c r="F906" s="92" t="s">
        <v>192</v>
      </c>
      <c r="G906" s="22"/>
      <c r="H906" s="22"/>
      <c r="I906" s="106"/>
      <c r="J906" s="65"/>
      <c r="K906" s="178"/>
    </row>
    <row r="907" hidden="1" spans="5:11">
      <c r="E907"/>
      <c r="F907" s="93" t="s">
        <v>200</v>
      </c>
      <c r="G907" s="22"/>
      <c r="H907" s="22"/>
      <c r="I907" s="106"/>
      <c r="J907" s="65"/>
      <c r="K907" s="178"/>
    </row>
    <row r="908" ht="15.75" spans="5:11">
      <c r="E908"/>
      <c r="F908" s="24" t="s">
        <v>177</v>
      </c>
      <c r="G908" s="22"/>
      <c r="H908" s="22"/>
      <c r="I908" s="106"/>
      <c r="J908" s="65"/>
      <c r="K908" s="178"/>
    </row>
    <row r="909" spans="5:11">
      <c r="E909"/>
      <c r="F909" s="94" t="s">
        <v>162</v>
      </c>
      <c r="G909" s="95" t="s">
        <v>163</v>
      </c>
      <c r="H909" s="95" t="s">
        <v>164</v>
      </c>
      <c r="I909" s="106"/>
      <c r="J909" s="65"/>
      <c r="K909" s="178"/>
    </row>
    <row r="910" spans="5:11">
      <c r="E910"/>
      <c r="F910" s="96" t="s">
        <v>178</v>
      </c>
      <c r="G910" s="97">
        <v>0.5</v>
      </c>
      <c r="H910" s="97">
        <v>0.5</v>
      </c>
      <c r="I910" s="106" t="s">
        <v>544</v>
      </c>
      <c r="J910" s="66">
        <f>G910*I910/1000</f>
        <v>0.25</v>
      </c>
      <c r="K910" s="178"/>
    </row>
    <row r="911" spans="5:11">
      <c r="E911"/>
      <c r="F911" s="96" t="s">
        <v>180</v>
      </c>
      <c r="G911" s="97">
        <v>54</v>
      </c>
      <c r="H911" s="97">
        <v>54</v>
      </c>
      <c r="I911" s="106"/>
      <c r="J911" s="65"/>
      <c r="K911" s="178"/>
    </row>
    <row r="912" spans="5:11">
      <c r="E912"/>
      <c r="F912" s="96" t="s">
        <v>183</v>
      </c>
      <c r="G912" s="97">
        <v>13.5</v>
      </c>
      <c r="H912" s="97">
        <v>13.5</v>
      </c>
      <c r="I912" s="106" t="s">
        <v>545</v>
      </c>
      <c r="J912" s="66">
        <f>G912*I912/1000</f>
        <v>0.7425</v>
      </c>
      <c r="K912" s="178"/>
    </row>
    <row r="913" spans="5:11">
      <c r="E913"/>
      <c r="F913" s="96" t="s">
        <v>180</v>
      </c>
      <c r="G913" s="97">
        <v>135</v>
      </c>
      <c r="H913" s="97">
        <v>135</v>
      </c>
      <c r="I913" s="106"/>
      <c r="J913" s="65"/>
      <c r="K913" s="178"/>
    </row>
    <row r="914" spans="5:11">
      <c r="E914"/>
      <c r="F914" s="20"/>
      <c r="K914" s="198"/>
    </row>
    <row r="915" spans="5:11">
      <c r="E915"/>
      <c r="F915" s="211"/>
      <c r="G915" s="212"/>
      <c r="H915" s="212"/>
      <c r="I915" s="215"/>
      <c r="J915" s="212"/>
      <c r="K915" s="216"/>
    </row>
    <row r="916" ht="18.75" spans="5:11">
      <c r="E916"/>
      <c r="F916" s="213" t="s">
        <v>348</v>
      </c>
      <c r="I916" s="57"/>
      <c r="K916" s="176">
        <f>J918+J919+J920</f>
        <v>11.2574</v>
      </c>
    </row>
    <row r="917" hidden="1" spans="5:11">
      <c r="E917"/>
      <c r="F917" s="96"/>
      <c r="G917" s="97"/>
      <c r="H917" s="97"/>
      <c r="I917" s="64"/>
      <c r="J917" s="67"/>
      <c r="K917" s="178"/>
    </row>
    <row r="918" spans="5:11">
      <c r="E918"/>
      <c r="F918" s="96" t="s">
        <v>203</v>
      </c>
      <c r="G918" s="36">
        <v>30</v>
      </c>
      <c r="H918" s="97">
        <v>30</v>
      </c>
      <c r="I918" s="106" t="s">
        <v>546</v>
      </c>
      <c r="J918" s="67">
        <f>G918*I918/1000</f>
        <v>1.6242</v>
      </c>
      <c r="K918" s="178"/>
    </row>
    <row r="919" spans="5:11">
      <c r="E919"/>
      <c r="F919" s="96" t="s">
        <v>214</v>
      </c>
      <c r="G919" s="65">
        <v>5</v>
      </c>
      <c r="H919" s="97">
        <v>5</v>
      </c>
      <c r="I919" s="106" t="s">
        <v>547</v>
      </c>
      <c r="J919" s="67">
        <f>G919*I919/1000</f>
        <v>2.75</v>
      </c>
      <c r="K919" s="178"/>
    </row>
    <row r="920" spans="5:11">
      <c r="E920"/>
      <c r="F920" s="96" t="s">
        <v>216</v>
      </c>
      <c r="G920" s="65">
        <v>16</v>
      </c>
      <c r="H920" s="97">
        <v>15</v>
      </c>
      <c r="I920" s="106" t="s">
        <v>548</v>
      </c>
      <c r="J920" s="67">
        <f>G920*I920/1000</f>
        <v>6.8832</v>
      </c>
      <c r="K920" s="178"/>
    </row>
    <row r="921" spans="5:11">
      <c r="E921"/>
      <c r="K921" s="198"/>
    </row>
    <row r="922" ht="16.5" spans="5:11">
      <c r="E922"/>
      <c r="F922" s="39" t="s">
        <v>244</v>
      </c>
      <c r="K922" s="69">
        <f>J924+J925+J927+J928</f>
        <v>9.874</v>
      </c>
    </row>
    <row r="923" ht="15.75" spans="5:8">
      <c r="E923"/>
      <c r="F923" s="77" t="s">
        <v>162</v>
      </c>
      <c r="G923" s="12" t="s">
        <v>163</v>
      </c>
      <c r="H923" s="13" t="s">
        <v>164</v>
      </c>
    </row>
    <row r="924" ht="15.75" spans="5:10">
      <c r="E924"/>
      <c r="F924" s="46" t="s">
        <v>245</v>
      </c>
      <c r="G924" s="15">
        <v>56.5</v>
      </c>
      <c r="H924" s="16">
        <v>48</v>
      </c>
      <c r="I924">
        <v>90</v>
      </c>
      <c r="J924">
        <f>G924*I924/1000</f>
        <v>5.085</v>
      </c>
    </row>
    <row r="925" ht="15.75" spans="5:10">
      <c r="E925"/>
      <c r="F925" s="46" t="s">
        <v>246</v>
      </c>
      <c r="G925" s="15">
        <v>43.8</v>
      </c>
      <c r="H925" s="16">
        <v>35</v>
      </c>
      <c r="I925">
        <v>85</v>
      </c>
      <c r="J925">
        <f t="shared" ref="J925" si="26">G925*I925/1000</f>
        <v>3.723</v>
      </c>
    </row>
    <row r="926" ht="15.75" spans="5:8">
      <c r="E926"/>
      <c r="F926" s="46" t="s">
        <v>247</v>
      </c>
      <c r="G926" s="15">
        <v>15</v>
      </c>
      <c r="H926" s="16">
        <v>12</v>
      </c>
    </row>
    <row r="927" ht="15.75" spans="5:10">
      <c r="E927"/>
      <c r="F927" s="46" t="s">
        <v>248</v>
      </c>
      <c r="G927" s="15">
        <v>14.3</v>
      </c>
      <c r="H927" s="16">
        <v>12</v>
      </c>
      <c r="I927">
        <v>20</v>
      </c>
      <c r="J927">
        <f t="shared" ref="J927:J928" si="27">G927*I927/1000</f>
        <v>0.286</v>
      </c>
    </row>
    <row r="928" ht="15.75" spans="5:10">
      <c r="E928"/>
      <c r="F928" s="46" t="s">
        <v>249</v>
      </c>
      <c r="G928" s="15">
        <v>6</v>
      </c>
      <c r="H928" s="16">
        <v>6</v>
      </c>
      <c r="I928">
        <v>130</v>
      </c>
      <c r="J928">
        <f t="shared" si="27"/>
        <v>0.78</v>
      </c>
    </row>
    <row r="930" ht="26.25" spans="5:11">
      <c r="E930"/>
      <c r="F930" s="41" t="s">
        <v>356</v>
      </c>
      <c r="K930" s="199">
        <f>J932+J933+J935+J936+J937+J938+J939+J940</f>
        <v>6.2895</v>
      </c>
    </row>
    <row r="931" ht="15.75" spans="5:11">
      <c r="E931"/>
      <c r="F931" s="43" t="s">
        <v>162</v>
      </c>
      <c r="G931" s="44" t="s">
        <v>163</v>
      </c>
      <c r="H931" s="45" t="s">
        <v>164</v>
      </c>
      <c r="K931" s="198"/>
    </row>
    <row r="932" ht="15.75" spans="5:11">
      <c r="E932"/>
      <c r="F932" s="46" t="s">
        <v>357</v>
      </c>
      <c r="G932" s="47">
        <v>50</v>
      </c>
      <c r="H932" s="48">
        <v>40</v>
      </c>
      <c r="I932">
        <v>35</v>
      </c>
      <c r="J932">
        <f>G932*I932/1000</f>
        <v>1.75</v>
      </c>
      <c r="K932" s="198"/>
    </row>
    <row r="933" ht="15.75" spans="5:11">
      <c r="E933"/>
      <c r="F933" s="46" t="s">
        <v>290</v>
      </c>
      <c r="G933" s="47">
        <v>25</v>
      </c>
      <c r="H933" s="48">
        <v>20</v>
      </c>
      <c r="I933">
        <v>45</v>
      </c>
      <c r="J933">
        <f t="shared" ref="J933:J940" si="28">G933*I933/1000</f>
        <v>1.125</v>
      </c>
      <c r="K933" s="198"/>
    </row>
    <row r="934" ht="15.75" hidden="1" spans="5:11">
      <c r="E934"/>
      <c r="F934" s="46" t="s">
        <v>358</v>
      </c>
      <c r="G934" s="47">
        <v>21.5</v>
      </c>
      <c r="H934" s="48">
        <v>15</v>
      </c>
      <c r="J934">
        <f t="shared" si="28"/>
        <v>0</v>
      </c>
      <c r="K934" s="198"/>
    </row>
    <row r="935" ht="15.75" spans="5:11">
      <c r="E935"/>
      <c r="F935" s="46" t="s">
        <v>252</v>
      </c>
      <c r="G935" s="47">
        <v>26.8</v>
      </c>
      <c r="H935" s="48">
        <v>20</v>
      </c>
      <c r="I935">
        <v>35</v>
      </c>
      <c r="J935">
        <f t="shared" si="28"/>
        <v>0.938</v>
      </c>
      <c r="K935" s="198"/>
    </row>
    <row r="936" ht="15.75" spans="5:11">
      <c r="E936"/>
      <c r="F936" s="46" t="s">
        <v>258</v>
      </c>
      <c r="G936" s="47">
        <v>15.8</v>
      </c>
      <c r="H936" s="48">
        <v>12.5</v>
      </c>
      <c r="I936">
        <v>30</v>
      </c>
      <c r="J936">
        <f t="shared" si="28"/>
        <v>0.474</v>
      </c>
      <c r="K936" s="198"/>
    </row>
    <row r="937" ht="15.75" spans="5:11">
      <c r="E937"/>
      <c r="F937" s="46" t="s">
        <v>259</v>
      </c>
      <c r="G937" s="47">
        <v>12</v>
      </c>
      <c r="H937" s="48">
        <v>10</v>
      </c>
      <c r="I937">
        <v>20</v>
      </c>
      <c r="J937">
        <f t="shared" si="28"/>
        <v>0.24</v>
      </c>
      <c r="K937" s="198"/>
    </row>
    <row r="938" ht="15.75" spans="5:11">
      <c r="E938"/>
      <c r="F938" s="46" t="s">
        <v>249</v>
      </c>
      <c r="G938" s="47">
        <v>5</v>
      </c>
      <c r="H938" s="48">
        <v>5</v>
      </c>
      <c r="I938">
        <v>130</v>
      </c>
      <c r="J938">
        <f t="shared" si="28"/>
        <v>0.65</v>
      </c>
      <c r="K938" s="198"/>
    </row>
    <row r="939" ht="15.75" spans="5:11">
      <c r="E939"/>
      <c r="F939" s="46" t="s">
        <v>183</v>
      </c>
      <c r="G939" s="47">
        <v>2.5</v>
      </c>
      <c r="H939" s="48">
        <v>2.5</v>
      </c>
      <c r="I939">
        <v>55</v>
      </c>
      <c r="J939">
        <f t="shared" si="28"/>
        <v>0.1375</v>
      </c>
      <c r="K939" s="198"/>
    </row>
    <row r="940" ht="15.75" spans="5:11">
      <c r="E940"/>
      <c r="F940" s="46" t="s">
        <v>291</v>
      </c>
      <c r="G940" s="47">
        <v>7.5</v>
      </c>
      <c r="H940" s="48">
        <v>7.5</v>
      </c>
      <c r="I940">
        <v>130</v>
      </c>
      <c r="J940">
        <f t="shared" si="28"/>
        <v>0.975</v>
      </c>
      <c r="K940" s="198"/>
    </row>
    <row r="941" ht="15.75" spans="5:11">
      <c r="E941"/>
      <c r="F941" s="46" t="s">
        <v>180</v>
      </c>
      <c r="G941" s="47">
        <v>200</v>
      </c>
      <c r="H941" s="48">
        <v>200</v>
      </c>
      <c r="K941" s="198"/>
    </row>
    <row r="942" ht="15.75" spans="5:11">
      <c r="E942"/>
      <c r="F942" s="46" t="s">
        <v>292</v>
      </c>
      <c r="G942" s="47">
        <v>200</v>
      </c>
      <c r="H942" s="48">
        <v>200</v>
      </c>
      <c r="K942" s="198"/>
    </row>
    <row r="944" ht="25.5" spans="5:11">
      <c r="E944"/>
      <c r="F944" s="41" t="s">
        <v>332</v>
      </c>
      <c r="K944" s="69">
        <f>J947+J949+J950</f>
        <v>8.42105</v>
      </c>
    </row>
    <row r="945" ht="15.75" spans="5:6">
      <c r="E945"/>
      <c r="F945" s="42" t="s">
        <v>267</v>
      </c>
    </row>
    <row r="946" ht="15.75" spans="5:8">
      <c r="E946"/>
      <c r="F946" s="43" t="s">
        <v>162</v>
      </c>
      <c r="G946" s="44" t="s">
        <v>163</v>
      </c>
      <c r="H946" s="45" t="s">
        <v>164</v>
      </c>
    </row>
    <row r="947" ht="15.75" spans="5:10">
      <c r="E947"/>
      <c r="F947" s="46" t="s">
        <v>333</v>
      </c>
      <c r="G947" s="47">
        <v>63</v>
      </c>
      <c r="H947" s="48">
        <v>63</v>
      </c>
      <c r="I947">
        <v>58</v>
      </c>
      <c r="J947">
        <f>G947*I947/1000</f>
        <v>3.654</v>
      </c>
    </row>
    <row r="948" ht="15.75" spans="5:8">
      <c r="E948"/>
      <c r="F948" s="46" t="s">
        <v>180</v>
      </c>
      <c r="G948" s="47">
        <v>378</v>
      </c>
      <c r="H948" s="48">
        <v>378</v>
      </c>
    </row>
    <row r="949" ht="15.75" spans="5:10">
      <c r="E949"/>
      <c r="F949" s="46" t="s">
        <v>264</v>
      </c>
      <c r="G949" s="47">
        <v>3.15</v>
      </c>
      <c r="H949" s="48">
        <v>3.15</v>
      </c>
      <c r="I949">
        <v>17</v>
      </c>
      <c r="J949">
        <f>G949*I949/1000</f>
        <v>0.05355</v>
      </c>
    </row>
    <row r="950" ht="15.75" spans="5:10">
      <c r="E950"/>
      <c r="F950" s="46" t="s">
        <v>173</v>
      </c>
      <c r="G950" s="47">
        <v>8.57</v>
      </c>
      <c r="H950" s="48">
        <v>8.57</v>
      </c>
      <c r="I950">
        <v>550</v>
      </c>
      <c r="J950">
        <f>G950*I950/1000</f>
        <v>4.7135</v>
      </c>
    </row>
    <row r="952" ht="28.5" spans="5:11">
      <c r="E952"/>
      <c r="F952" s="133" t="s">
        <v>402</v>
      </c>
      <c r="K952" s="69">
        <f>J963+J968+J969+J971+J973</f>
        <v>40.205523</v>
      </c>
    </row>
    <row r="953" hidden="1" spans="5:6">
      <c r="E953"/>
      <c r="F953" s="134" t="s">
        <v>154</v>
      </c>
    </row>
    <row r="954" hidden="1" spans="5:11">
      <c r="E954"/>
      <c r="K954"/>
    </row>
    <row r="955" hidden="1" spans="5:11">
      <c r="E955"/>
      <c r="F955" s="71" t="s">
        <v>155</v>
      </c>
      <c r="K955"/>
    </row>
    <row r="956" hidden="1" spans="5:11">
      <c r="E956"/>
      <c r="F956" s="75" t="s">
        <v>156</v>
      </c>
      <c r="K956"/>
    </row>
    <row r="957" hidden="1" spans="5:11">
      <c r="E957"/>
      <c r="F957" s="75" t="s">
        <v>157</v>
      </c>
      <c r="K957"/>
    </row>
    <row r="958" hidden="1" spans="5:11">
      <c r="E958"/>
      <c r="F958" s="134" t="s">
        <v>403</v>
      </c>
      <c r="K958"/>
    </row>
    <row r="959" ht="15.75" spans="5:11">
      <c r="E959"/>
      <c r="F959" s="135" t="s">
        <v>272</v>
      </c>
      <c r="K959"/>
    </row>
    <row r="960" ht="15.75" spans="5:11">
      <c r="E960"/>
      <c r="F960" s="77" t="s">
        <v>162</v>
      </c>
      <c r="G960" s="12" t="s">
        <v>163</v>
      </c>
      <c r="H960" s="13" t="s">
        <v>164</v>
      </c>
      <c r="K960"/>
    </row>
    <row r="961" ht="15.75" spans="5:11">
      <c r="E961"/>
      <c r="F961" s="46" t="s">
        <v>372</v>
      </c>
      <c r="G961" s="15">
        <v>123</v>
      </c>
      <c r="H961" s="16">
        <v>98.8</v>
      </c>
      <c r="K961"/>
    </row>
    <row r="962" ht="15.75" spans="5:11">
      <c r="E962"/>
      <c r="F962" s="46" t="s">
        <v>373</v>
      </c>
      <c r="G962" s="15">
        <v>159</v>
      </c>
      <c r="H962" s="16">
        <v>73.8</v>
      </c>
      <c r="K962"/>
    </row>
    <row r="963" ht="15.75" spans="5:11">
      <c r="E963"/>
      <c r="F963" s="46" t="s">
        <v>404</v>
      </c>
      <c r="G963" s="15">
        <v>126</v>
      </c>
      <c r="H963" s="16">
        <v>73.8</v>
      </c>
      <c r="I963">
        <v>270</v>
      </c>
      <c r="J963">
        <f>G963*I963/1000</f>
        <v>34.02</v>
      </c>
      <c r="K963"/>
    </row>
    <row r="964" ht="15.75" hidden="1" spans="5:11">
      <c r="E964"/>
      <c r="F964" s="46" t="s">
        <v>374</v>
      </c>
      <c r="G964" s="15">
        <v>106</v>
      </c>
      <c r="H964" s="214">
        <v>73.8</v>
      </c>
      <c r="K964"/>
    </row>
    <row r="965" ht="15.75" hidden="1" spans="5:11">
      <c r="E965"/>
      <c r="F965" s="46" t="s">
        <v>405</v>
      </c>
      <c r="G965" s="15">
        <v>105</v>
      </c>
      <c r="H965" s="214">
        <v>73.8</v>
      </c>
      <c r="K965"/>
    </row>
    <row r="966" ht="15.75" hidden="1" spans="5:11">
      <c r="E966"/>
      <c r="F966" s="46" t="s">
        <v>375</v>
      </c>
      <c r="G966" s="15">
        <v>75</v>
      </c>
      <c r="H966" s="214">
        <v>73.8</v>
      </c>
      <c r="K966"/>
    </row>
    <row r="967" ht="15.75" spans="5:11">
      <c r="E967"/>
      <c r="F967" s="78" t="s">
        <v>406</v>
      </c>
      <c r="G967" s="18" t="s">
        <v>172</v>
      </c>
      <c r="H967" s="79" t="s">
        <v>172</v>
      </c>
      <c r="K967"/>
    </row>
    <row r="968" ht="15.75" spans="5:11">
      <c r="E968"/>
      <c r="F968" s="46" t="s">
        <v>277</v>
      </c>
      <c r="G968" s="15">
        <v>18.8</v>
      </c>
      <c r="H968" s="16">
        <v>18.8</v>
      </c>
      <c r="I968">
        <v>45.54</v>
      </c>
      <c r="J968">
        <f t="shared" ref="J968:J973" si="29">G968*I968/1000</f>
        <v>0.856152</v>
      </c>
      <c r="K968"/>
    </row>
    <row r="969" ht="15.75" spans="5:11">
      <c r="E969"/>
      <c r="F969" s="46" t="s">
        <v>278</v>
      </c>
      <c r="G969" s="15">
        <v>26.3</v>
      </c>
      <c r="H969" s="16">
        <v>26.3</v>
      </c>
      <c r="I969">
        <v>48.17</v>
      </c>
      <c r="J969">
        <f t="shared" si="29"/>
        <v>1.266871</v>
      </c>
      <c r="K969"/>
    </row>
    <row r="970" ht="15.75" spans="5:8">
      <c r="E970"/>
      <c r="F970" s="46" t="s">
        <v>170</v>
      </c>
      <c r="G970" s="15">
        <v>26.3</v>
      </c>
      <c r="H970" s="16">
        <v>26.3</v>
      </c>
    </row>
    <row r="971" ht="15.75" spans="5:10">
      <c r="E971"/>
      <c r="F971" s="46" t="s">
        <v>279</v>
      </c>
      <c r="G971" s="15">
        <v>10</v>
      </c>
      <c r="H971" s="16">
        <v>10</v>
      </c>
      <c r="I971">
        <v>200</v>
      </c>
      <c r="J971">
        <f t="shared" si="29"/>
        <v>2</v>
      </c>
    </row>
    <row r="972" ht="15.75" spans="5:8">
      <c r="E972"/>
      <c r="F972" s="78" t="s">
        <v>280</v>
      </c>
      <c r="G972" s="18" t="s">
        <v>172</v>
      </c>
      <c r="H972" s="19">
        <v>125</v>
      </c>
    </row>
    <row r="973" ht="15.75" spans="5:10">
      <c r="E973"/>
      <c r="F973" s="46" t="s">
        <v>173</v>
      </c>
      <c r="G973" s="15">
        <v>3.75</v>
      </c>
      <c r="H973" s="16">
        <v>3.75</v>
      </c>
      <c r="I973">
        <v>550</v>
      </c>
      <c r="J973">
        <f t="shared" si="29"/>
        <v>2.0625</v>
      </c>
    </row>
    <row r="975" ht="26.25" spans="5:11">
      <c r="E975"/>
      <c r="F975" s="41" t="s">
        <v>300</v>
      </c>
      <c r="K975" s="69">
        <f>J977+J978+J980</f>
        <v>2.9502</v>
      </c>
    </row>
    <row r="976" ht="15.75" spans="5:8">
      <c r="E976"/>
      <c r="F976" s="43" t="s">
        <v>162</v>
      </c>
      <c r="G976" s="44" t="s">
        <v>163</v>
      </c>
      <c r="H976" s="45" t="s">
        <v>164</v>
      </c>
    </row>
    <row r="977" ht="15.75" spans="5:10">
      <c r="E977"/>
      <c r="F977" s="46" t="s">
        <v>301</v>
      </c>
      <c r="G977" s="47">
        <v>20</v>
      </c>
      <c r="H977" s="48">
        <v>50</v>
      </c>
      <c r="I977">
        <v>97.51</v>
      </c>
      <c r="J977">
        <f>G977*I977/1000</f>
        <v>1.9502</v>
      </c>
    </row>
    <row r="978" ht="15.75" spans="5:10">
      <c r="E978"/>
      <c r="F978" s="46" t="s">
        <v>183</v>
      </c>
      <c r="G978" s="47">
        <v>16</v>
      </c>
      <c r="H978" s="48">
        <v>16</v>
      </c>
      <c r="I978">
        <v>55</v>
      </c>
      <c r="J978">
        <f>G978*I978/1000</f>
        <v>0.88</v>
      </c>
    </row>
    <row r="979" ht="15.75" spans="5:8">
      <c r="E979"/>
      <c r="F979" s="72" t="s">
        <v>308</v>
      </c>
      <c r="G979" s="131">
        <v>11</v>
      </c>
      <c r="H979" s="73">
        <v>11</v>
      </c>
    </row>
    <row r="980" ht="15.75" spans="5:10">
      <c r="E980"/>
      <c r="F980" s="46" t="s">
        <v>309</v>
      </c>
      <c r="G980" s="47">
        <v>0.2</v>
      </c>
      <c r="H980" s="48">
        <v>0.2</v>
      </c>
      <c r="I980">
        <v>600</v>
      </c>
      <c r="J980">
        <f>G980*I980/1000</f>
        <v>0.12</v>
      </c>
    </row>
    <row r="981" ht="15.75" spans="5:8">
      <c r="E981"/>
      <c r="F981" s="46" t="s">
        <v>180</v>
      </c>
      <c r="G981" s="47">
        <v>203</v>
      </c>
      <c r="H981" s="48">
        <v>203</v>
      </c>
    </row>
    <row r="983" spans="5:11">
      <c r="E983"/>
      <c r="F983" s="4" t="s">
        <v>32</v>
      </c>
      <c r="G983">
        <v>60</v>
      </c>
      <c r="I983">
        <v>29.72</v>
      </c>
      <c r="K983" s="69">
        <f>G983*I983/1000</f>
        <v>1.7832</v>
      </c>
    </row>
    <row r="985" spans="5:11">
      <c r="E985"/>
      <c r="F985" s="86" t="s">
        <v>355</v>
      </c>
      <c r="G985">
        <v>150</v>
      </c>
      <c r="I985">
        <v>150</v>
      </c>
      <c r="K985" s="69">
        <f>G985*I985/1000</f>
        <v>22.5</v>
      </c>
    </row>
  </sheetData>
  <mergeCells count="34">
    <mergeCell ref="F17:J17"/>
    <mergeCell ref="F24:J24"/>
    <mergeCell ref="F142:J142"/>
    <mergeCell ref="G157:H157"/>
    <mergeCell ref="G158:H158"/>
    <mergeCell ref="G287:H287"/>
    <mergeCell ref="G288:H288"/>
    <mergeCell ref="F408:J408"/>
    <mergeCell ref="F415:J415"/>
    <mergeCell ref="G441:H441"/>
    <mergeCell ref="G442:H442"/>
    <mergeCell ref="G609:H609"/>
    <mergeCell ref="G610:H610"/>
    <mergeCell ref="F641:J641"/>
    <mergeCell ref="G743:H743"/>
    <mergeCell ref="G744:H744"/>
    <mergeCell ref="E777:F777"/>
    <mergeCell ref="E778:F778"/>
    <mergeCell ref="E779:F779"/>
    <mergeCell ref="E780:F780"/>
    <mergeCell ref="H819:I819"/>
    <mergeCell ref="H820:I820"/>
    <mergeCell ref="H821:I821"/>
    <mergeCell ref="E822:F822"/>
    <mergeCell ref="E823:F823"/>
    <mergeCell ref="E824:F824"/>
    <mergeCell ref="E825:F825"/>
    <mergeCell ref="E826:F826"/>
    <mergeCell ref="E827:F827"/>
    <mergeCell ref="E828:F828"/>
    <mergeCell ref="E819:E821"/>
    <mergeCell ref="F287:F289"/>
    <mergeCell ref="F609:F611"/>
    <mergeCell ref="F819:G821"/>
  </mergeCells>
  <hyperlinks>
    <hyperlink ref="F7" r:id="rId2" display="Яйцо" tooltip="Открыть страницу о продукте"/>
    <hyperlink ref="F8" r:id="rId3" display="  или Меланж" tooltip="Открыть страницу о продукте"/>
    <hyperlink ref="F9" r:id="rId4" display="Молоко" tooltip="Открыть страницу о продукте"/>
    <hyperlink ref="F10" r:id="rId5" display="  или Вода" tooltip="Открыть страницу о продукте"/>
    <hyperlink ref="F12" r:id="rId6" display="Масло сливочное" tooltip="Открыть страницу о продукте"/>
    <hyperlink ref="F14" r:id="rId6" display="Масло сливочное" tooltip="Открыть страницу о продукте"/>
    <hyperlink ref="F20" r:id="rId7" display="Чай высшего сорта" tooltip="Открыть страницу о продукте"/>
    <hyperlink ref="F21" r:id="rId5" display="Вода" tooltip="Открыть страницу о продукте"/>
    <hyperlink ref="F27" r:id="rId8" display="Чай-заварка № 375" tooltip="Открыть рецептуру блюда"/>
    <hyperlink ref="F28" r:id="rId9" display="Сахарный песок" tooltip="Открыть страницу о продукте"/>
    <hyperlink ref="F29" r:id="rId10" display="Лимон" tooltip="Открыть страницу о продукте"/>
    <hyperlink ref="F30" r:id="rId5" display="Вода" tooltip="Открыть страницу о продукте"/>
    <hyperlink ref="F41" r:id="rId11" display="Помидоры (томаты)" tooltip="Открыть страницу о продукте"/>
    <hyperlink ref="F42" r:id="rId12" display="Огурец свежий" tooltip="Открыть страницу о продукте"/>
    <hyperlink ref="F43" r:id="rId13" display="Лук зеленый" tooltip="Открыть страницу о продукте"/>
    <hyperlink ref="F44" r:id="rId14" display="  или Лук репчатый" tooltip="Открыть страницу о продукте"/>
    <hyperlink ref="F45" r:id="rId15" display="Масло растительное" tooltip="Открыть страницу о продукте"/>
    <hyperlink ref="F50" r:id="rId16" display="Картофель" tooltip="Открыть страницу о продукте"/>
    <hyperlink ref="F51" r:id="rId17" display="Макароны из муки 1 сорта" tooltip="Открыть страницу о продукте"/>
    <hyperlink ref="F52" r:id="rId18" display="Лапша" tooltip="Открыть страницу о продукте"/>
    <hyperlink ref="F53" r:id="rId19" display="Вермишель" tooltip="Открыть страницу о продукте"/>
    <hyperlink ref="F54" r:id="rId20" display="Лапша домашняя № 114" tooltip="Открыть рецептуру блюда"/>
    <hyperlink ref="F55" r:id="rId21" display="Макаронные изделия, высшего сорта, яичные" tooltip="Открыть страницу о продукте"/>
    <hyperlink ref="F56" r:id="rId22" display="Морковь" tooltip="Открыть страницу о продукте"/>
    <hyperlink ref="F57" r:id="rId14" display="Лук репчатый" tooltip="Открыть страницу о продукте"/>
    <hyperlink ref="F58" r:id="rId15" display="Масло растительное" tooltip="Открыть страницу о продукте"/>
    <hyperlink ref="F60" r:id="rId23" display="  или Бульон рыбный" tooltip="Открыть страницу о продукте"/>
    <hyperlink ref="F61" r:id="rId24" display="  или Бульон куриный" tooltip="Открыть страницу о продукте"/>
    <hyperlink ref="F62" r:id="rId5" display="  или Вода" tooltip="Открыть страницу о продукте"/>
    <hyperlink ref="F63" r:id="rId25" display="Лавровый лист" tooltip="Открыть страницу о продукте"/>
    <hyperlink ref="F64" r:id="rId26" display="Соль поваренная пищевая" tooltip="Открыть страницу о продукте"/>
    <hyperlink ref="F70" r:id="rId27" display="ПЕРЕСЧИТАТЬ"/>
    <hyperlink ref="F73" r:id="rId28" display="Гречневая крупа" tooltip="Открыть страницу о продукте"/>
    <hyperlink ref="F74" r:id="rId5" display="Вода" tooltip="Открыть страницу о продукте"/>
    <hyperlink ref="F76" r:id="rId6" display="Масло сливочное" tooltip="Открыть страницу о продукте"/>
    <hyperlink ref="F82" r:id="rId27" display="ПЕРЕСЧИТАТЬ"/>
    <hyperlink ref="F85" r:id="rId29" display="Говядина 1 кат." tooltip="Открыть страницу о продукте"/>
    <hyperlink ref="F86" r:id="rId30" display="  или Свинина мясная" tooltip="Открыть страницу о продукте"/>
    <hyperlink ref="F87" r:id="rId31" display="  или Телятина 1 кат." tooltip="Открыть страницу о продукте"/>
    <hyperlink ref="F89" r:id="rId32" display="Хлеб пшеничный, формовой из муки 1 сорта" tooltip="Открыть страницу о продукте"/>
    <hyperlink ref="F90" r:id="rId33" display="Молоко стерилизованное 3,5% жирности" tooltip="Открыть страницу о продукте"/>
    <hyperlink ref="F91" r:id="rId5" display="  или Вода" tooltip="Открыть страницу о продукте"/>
    <hyperlink ref="F92" r:id="rId34" display="Сухари панировочные" tooltip="Открыть страницу о продукте"/>
    <hyperlink ref="F94" r:id="rId6" display="Масло сливочное" tooltip="Открыть страницу о продукте"/>
    <hyperlink ref="F132" r:id="rId27" display="ПЕРЕСЧИТАТЬ"/>
    <hyperlink ref="F136" r:id="rId7" display="Чай высшего сорта" tooltip="Открыть страницу о продукте"/>
    <hyperlink ref="F137" r:id="rId5" display="Вода" tooltip="Открыть страницу о продукте"/>
    <hyperlink ref="F138" r:id="rId9" display="Сахарный песок" tooltip="Открыть страницу о продукте"/>
    <hyperlink ref="F139" r:id="rId5" display="Вода" tooltip="Открыть страницу о продукте"/>
    <hyperlink ref="F145" r:id="rId6" display="Масло сливочное" tooltip="Открыть страницу о продукте"/>
    <hyperlink ref="F146" r:id="rId35" display="  или Масло шоколадное" tooltip="Открыть страницу о продукте"/>
    <hyperlink ref="F147" r:id="rId36" display="батон" tooltip="Открыть страницу о продукте"/>
    <hyperlink ref="F148" r:id="rId37" display="  или Хлеб пшеничный" tooltip="Открыть страницу о продукте"/>
    <hyperlink ref="F168" r:id="rId27" display="ПЕРЕСЧИТАТЬ"/>
    <hyperlink ref="F171" r:id="rId38" display="Капуста белокочанная" tooltip="Открыть страницу о продукте"/>
    <hyperlink ref="F172" r:id="rId16" display="Картофель" tooltip="Открыть страницу о продукте"/>
    <hyperlink ref="F173" r:id="rId22" display="Морковь" tooltip="Открыть страницу о продукте"/>
    <hyperlink ref="F174" r:id="rId14" display="Лук репчатый" tooltip="Открыть страницу о продукте"/>
    <hyperlink ref="F175" r:id="rId39" display="Томат-пюре" tooltip="Открыть страницу о продукте"/>
    <hyperlink ref="F176" r:id="rId15" display="Масло растительное" tooltip="Открыть страницу о продукте"/>
    <hyperlink ref="F177" r:id="rId40" display="Бульон мясной" tooltip="Открыть страницу о продукте"/>
    <hyperlink ref="F178" r:id="rId24" display="  или Бульон куриный" tooltip="Открыть страницу о продукте"/>
    <hyperlink ref="F179" r:id="rId5" display="  или Вода" tooltip="Открыть страницу о продукте"/>
    <hyperlink ref="F186" r:id="rId41" display="Цыпленок-бройлер" tooltip="Открыть страницу о продукте"/>
    <hyperlink ref="F187" r:id="rId41" display="  или Бройлеры (цыплята)" tooltip="Открыть страницу о продукте"/>
    <hyperlink ref="F188" r:id="rId42" display="Масло растительное" tooltip="Открыть страницу о продукте"/>
    <hyperlink ref="F191" r:id="rId43" display="Лук репчатый" tooltip="Открыть страницу о продукте"/>
    <hyperlink ref="F192" r:id="rId44" display="Морковь" tooltip="Открыть страницу о продукте"/>
    <hyperlink ref="F193" r:id="rId45" display="Рис" tooltip="Открыть страницу о продукте"/>
    <hyperlink ref="F194" r:id="rId42" display="Масло растительное" tooltip="Открыть страницу о продукте"/>
    <hyperlink ref="F195" r:id="rId46" display="Томат-паста" tooltip="Открыть страницу о продукте"/>
    <hyperlink ref="F200" r:id="rId47" display="Смесь сухофруктов" tooltip="Открыть страницу о продукте"/>
    <hyperlink ref="F201" r:id="rId48" display="  или Яблоки сушеные" tooltip="Открыть страницу о продукте"/>
    <hyperlink ref="F202" r:id="rId49" display="  или Груша сушеная" tooltip="Открыть страницу о продукте"/>
    <hyperlink ref="F203" r:id="rId50" display="  или Абрикосы сушеные без косточки (курага)" tooltip="Открыть страницу о продукте"/>
    <hyperlink ref="F204" r:id="rId51" display="  или Урюк" tooltip="Открыть страницу о продукте"/>
    <hyperlink ref="F205" r:id="rId52" display="  или Изюм" tooltip="Открыть страницу о продукте"/>
    <hyperlink ref="F207" r:id="rId9" display="Сахарный песок" tooltip="Открыть страницу о продукте"/>
    <hyperlink ref="F209" r:id="rId53" display="Лимонная кислота" tooltip="Открыть страницу о продукте"/>
    <hyperlink ref="F210" r:id="rId5" display="Вода" tooltip="Открыть страницу о продукте"/>
    <hyperlink ref="F224" r:id="rId54" display="молоко стерилизованное 3,2% жирности" tooltip="Открыть страницу о продукте"/>
    <hyperlink ref="F225" r:id="rId2" display="Вода" tooltip="Открыть страницу о продукте"/>
    <hyperlink ref="F226" r:id="rId55" display="Масло сливочноен" tooltip="Открыть страницу о продукте"/>
    <hyperlink ref="F227" r:id="rId5" display="Сахарный песок" tooltip="Открыть страницу о продукте"/>
    <hyperlink ref="F228" r:id="rId56" display="Макароны из муки в/с" tooltip="Открыть страницу о продукте"/>
    <hyperlink ref="F229" r:id="rId9" display="Лапша" tooltip="Открыть страницу о продукте"/>
    <hyperlink ref="F230" r:id="rId26" display="Вермишель" tooltip="Открыть страницу о продукте"/>
    <hyperlink ref="F231" r:id="rId57" display="Макаронные изделия, высшего сорта, яичные" tooltip="Открыть страницу о продукте"/>
    <hyperlink ref="F108" r:id="rId27" display="Пересчитать"/>
    <hyperlink ref="F114" r:id="rId58" display="Творог" tooltip="Открыть страницу о продукте"/>
    <hyperlink ref="F115" r:id="rId59" display="Крупа манная" tooltip="Открыть страницу о продукте"/>
    <hyperlink ref="F117" r:id="rId5" display="Вода" tooltip="Открыть страницу о продукте"/>
    <hyperlink ref="F118" r:id="rId55" display="  или Молоко стерилизованное 3,2% жирности" tooltip="Открыть страницу о продукте"/>
    <hyperlink ref="F119" r:id="rId2" display="Яйцо" tooltip="Открыть страницу о продукте"/>
    <hyperlink ref="F120" r:id="rId9" display="Сахарный песок" tooltip="Открыть страницу о продукте"/>
    <hyperlink ref="F122" r:id="rId60" display="Сметана 10,0% жирности" tooltip="Открыть страницу о продукте"/>
    <hyperlink ref="F123" r:id="rId61" display="Сухари" tooltip="Открыть страницу о продукте"/>
    <hyperlink ref="F124" r:id="rId6" display="Масло сливочное" tooltip="Открыть страницу о продукте"/>
    <hyperlink ref="F235" r:id="rId12" display="Огурец свежий" tooltip="Открыть страницу о продукте"/>
    <hyperlink ref="F239" r:id="rId57" display="Масло подсолнечное" tooltip="Открыть страницу о продукте"/>
    <hyperlink ref="F240" r:id="rId62" display="Бульон мясной № 511" tooltip="Открыть рецептуру блюда"/>
    <hyperlink ref="F241" r:id="rId5" display="  или Вода" tooltip="Открыть страницу о продукте"/>
    <hyperlink ref="F242" r:id="rId16" display="Картофель" tooltip="Открыть страницу о продукте"/>
    <hyperlink ref="F243" r:id="rId63" display="Крупа перловая" tooltip="Открыть страницу о продукте"/>
    <hyperlink ref="F244" r:id="rId64" display="  или Крупа овсяная" tooltip="Открыть страницу о продукте"/>
    <hyperlink ref="F245" r:id="rId65" display="  или Пшеничная крупа" tooltip="Открыть страницу о продукте"/>
    <hyperlink ref="F246" r:id="rId59" display="  или Крупа манная" tooltip="Открыть страницу о продукте"/>
    <hyperlink ref="F247" r:id="rId66" display="  или Рис, зерно продовольственное" tooltip="Открыть страницу о продукте"/>
    <hyperlink ref="F248" r:id="rId67" display="  или Крупа пшено шлифованное" tooltip="Открыть страницу о продукте"/>
    <hyperlink ref="F249" r:id="rId68" display="  или Овсяные хлопья &quot;Геркулес&quot;" tooltip="Открыть страницу о продукте"/>
    <hyperlink ref="F250" r:id="rId69" display="Морковь, красная" tooltip="Открыть страницу о продукте"/>
    <hyperlink ref="F251" r:id="rId14" display="Лук репчатый" tooltip="Открыть страницу о продукте"/>
    <hyperlink ref="F257" r:id="rId70" display="Макаронные изделия" tooltip="Открыть страницу о продукте"/>
    <hyperlink ref="F258" r:id="rId5" display="Вода" tooltip="Открыть страницу о продукте"/>
    <hyperlink ref="F259" r:id="rId26" display="Соль поваренная пищевая" tooltip="Открыть страницу о продукте"/>
    <hyperlink ref="F260" r:id="rId6" display="Масло сливочное" tooltip="Открыть страницу о продукте"/>
    <hyperlink ref="F267" r:id="rId27" display="ПЕРЕСЧИТАТЬ"/>
    <hyperlink ref="F272" r:id="rId71" display="Говядина, лопаточная часть (заплечная)" tooltip="Открыть страницу о продукте"/>
    <hyperlink ref="F273" r:id="rId72" display="  или Говядина, лопаточная часть (плечевая)" tooltip="Открыть страницу о продукте"/>
    <hyperlink ref="F274" r:id="rId73" display="  или Говядина, подлопаточная часть" tooltip="Открыть страницу о продукте"/>
    <hyperlink ref="F275" r:id="rId74" display="  или Говядина, грудинка (мякоть)" tooltip="Открыть страницу о продукте"/>
    <hyperlink ref="F276" r:id="rId75" display="  или Говядина, покромка" tooltip="Открыть страницу о продукте"/>
    <hyperlink ref="F277" r:id="rId76" display="  или Свинина, лопаточная часть" tooltip="Открыть страницу о продукте"/>
    <hyperlink ref="F278" r:id="rId77" display="  или Свинина, шейная часть (мякоть)" tooltip="Открыть страницу о продукте"/>
    <hyperlink ref="F279" r:id="rId15" display="Масло растительное" tooltip="Открыть страницу о продукте"/>
    <hyperlink ref="F280" r:id="rId14" display="Лук репчатый" tooltip="Открыть страницу о продукте"/>
    <hyperlink ref="F281" r:id="rId39" display="Томат-пюре" tooltip="Открыть страницу о продукте"/>
    <hyperlink ref="F282" r:id="rId78" display="Мука пшеничная" tooltip="Открыть страницу о продукте"/>
    <hyperlink ref="F308" r:id="rId27" display="ПЕРЕСЧИТАТЬ"/>
    <hyperlink ref="F311" r:id="rId59" display="Крупа манная" tooltip="Открыть страницу о продукте"/>
    <hyperlink ref="F312" r:id="rId4" display="Молоко" tooltip="Открыть страницу о продукте"/>
    <hyperlink ref="F313" r:id="rId5" display="Вода" tooltip="Открыть страницу о продукте"/>
    <hyperlink ref="F314" r:id="rId9" display="Сахарный песок" tooltip="Открыть страницу о продукте"/>
    <hyperlink ref="F316" r:id="rId6" display="Масло сливочное" tooltip="Открыть страницу о продукте"/>
    <hyperlink ref="F321" r:id="rId27" display="ПЕРЕСЧИТАТЬ"/>
    <hyperlink ref="F325" r:id="rId7" display="Чай высшего сорта" tooltip="Открыть страницу о продукте"/>
    <hyperlink ref="F326" r:id="rId5" display="Вода" tooltip="Открыть страницу о продукте"/>
    <hyperlink ref="F327" r:id="rId9" display="Сахарный песок" tooltip="Открыть страницу о продукте"/>
    <hyperlink ref="F328" r:id="rId5" display="Вода" tooltip="Открыть страницу о продукте"/>
    <hyperlink ref="F338" r:id="rId11" display="Помидоры (томаты)" tooltip="Открыть страницу о продукте"/>
    <hyperlink ref="F339" r:id="rId12" display="Огурец свежий" tooltip="Открыть страницу о продукте"/>
    <hyperlink ref="F340" r:id="rId13" display="Лук зеленый" tooltip="Открыть страницу о продукте"/>
    <hyperlink ref="F341" r:id="rId14" display="  или Лук репчатый" tooltip="Открыть страницу о продукте"/>
    <hyperlink ref="F342" r:id="rId15" display="Масло растительное" tooltip="Открыть страницу о продукте"/>
    <hyperlink ref="F347" r:id="rId16" display="Картофель" tooltip="Открыть страницу о продукте"/>
    <hyperlink ref="F348" r:id="rId17" display="Макароны из муки 1 сорта" tooltip="Открыть страницу о продукте"/>
    <hyperlink ref="F349" r:id="rId18" display="Лапша" tooltip="Открыть страницу о продукте"/>
    <hyperlink ref="F350" r:id="rId19" display="Вермишель" tooltip="Открыть страницу о продукте"/>
    <hyperlink ref="F351" r:id="rId20" display="Лапша домашняя № 114" tooltip="Открыть рецептуру блюда"/>
    <hyperlink ref="F352" r:id="rId21" display="Макаронные изделия, высшего сорта, яичные" tooltip="Открыть страницу о продукте"/>
    <hyperlink ref="F353" r:id="rId22" display="Морковь" tooltip="Открыть страницу о продукте"/>
    <hyperlink ref="F354" r:id="rId14" display="Лук репчатый" tooltip="Открыть страницу о продукте"/>
    <hyperlink ref="F355" r:id="rId15" display="Масло растительное" tooltip="Открыть страницу о продукте"/>
    <hyperlink ref="F356" r:id="rId79" display="Бульон костный № 80" tooltip="Открыть рецептуру блюда"/>
    <hyperlink ref="F357" r:id="rId23" display="  или Бульон рыбный" tooltip="Открыть страницу о продукте"/>
    <hyperlink ref="F358" r:id="rId24" display="  или Бульон куриный" tooltip="Открыть страницу о продукте"/>
    <hyperlink ref="F359" r:id="rId5" display="  или Вода" tooltip="Открыть страницу о продукте"/>
    <hyperlink ref="F360" r:id="rId25" display="Лавровый лист" tooltip="Открыть страницу о продукте"/>
    <hyperlink ref="F361" r:id="rId26" display="Соль поваренная пищевая" tooltip="Открыть страницу о продукте"/>
    <hyperlink ref="F365" r:id="rId16" display="Картофель" tooltip="Открыть страницу о продукте"/>
    <hyperlink ref="F366" r:id="rId33" display="Молоко стерилизованное 3,5% жирности" tooltip="Открыть страницу о продукте"/>
    <hyperlink ref="F369" r:id="rId6" display="Масло сливочное" tooltip="Открыть страницу о продукте"/>
    <hyperlink ref="F374" r:id="rId80" display="Минтай" tooltip="Открыть страницу о продукте"/>
    <hyperlink ref="F375" r:id="rId5" display="Вода" tooltip="Открыть страницу о продукте"/>
    <hyperlink ref="F376" r:id="rId69" display="Морковь, красная" tooltip="Открыть страницу о продукте"/>
    <hyperlink ref="F377" r:id="rId14" display="Лук репчатый" tooltip="Открыть страницу о продукте"/>
    <hyperlink ref="F378" r:id="rId57" display="Масло подсолнечное" tooltip="Открыть страницу о продукте"/>
    <hyperlink ref="F379" r:id="rId9" display="Сахарный песок" tooltip="Открыть страницу о продукте"/>
    <hyperlink ref="F380" r:id="rId81" display="Соль пищевая йодированная" tooltip="Открыть страницу о продукте"/>
    <hyperlink ref="F394" r:id="rId27" display="ПЕРЕСЧИТАТЬ"/>
    <hyperlink ref="F399" r:id="rId82" display="Крупа рисовая" tooltip="Открыть страницу о продукте"/>
    <hyperlink ref="F400" r:id="rId4" display="Молоко" tooltip="Открыть страницу о продукте"/>
    <hyperlink ref="F401" r:id="rId5" display="Вода" tooltip="Открыть страницу о продукте"/>
    <hyperlink ref="F402" r:id="rId9" display="Сахарный песок" tooltip="Открыть страницу о продукте"/>
    <hyperlink ref="F403" r:id="rId81" display="Соль пищевая йодированная" tooltip="Открыть страницу о продукте"/>
    <hyperlink ref="F405" r:id="rId6" display="Масло сливочное" tooltip="Открыть страницу о продукте"/>
    <hyperlink ref="F411" r:id="rId7" display="Чай высшего сорта" tooltip="Открыть страницу о продукте"/>
    <hyperlink ref="F412" r:id="rId5" display="Вода" tooltip="Открыть страницу о продукте"/>
    <hyperlink ref="F418" r:id="rId8" display="Чай-заварка № 375" tooltip="Открыть рецептуру блюда"/>
    <hyperlink ref="F419" r:id="rId9" display="Сахарный песок" tooltip="Открыть страницу о продукте"/>
    <hyperlink ref="F420" r:id="rId10" display="Лимон" tooltip="Открыть страницу о продукте"/>
    <hyperlink ref="F421" r:id="rId5" display="Вода" tooltip="Открыть страницу о продукте"/>
    <hyperlink ref="F426" r:id="rId27" display="Пересчитать"/>
    <hyperlink ref="F434" r:id="rId6" display="Масло сливочное" tooltip="Открыть страницу о продукте"/>
    <hyperlink ref="F435" r:id="rId35" display="  или Масло шоколадное" tooltip="Открыть страницу о продукте"/>
    <hyperlink ref="F436" r:id="rId36" display="батон" tooltip="Открыть страницу о продукте"/>
    <hyperlink ref="F437" r:id="rId37" display="  или Хлеб пшеничный" tooltip="Открыть страницу о продукте"/>
    <hyperlink ref="F450" r:id="rId83" display="Свекла" tooltip="Открыть страницу о продукте"/>
    <hyperlink ref="F451" r:id="rId38" display="Капуста белокочанная" tooltip="Открыть страницу о продукте"/>
    <hyperlink ref="F452" r:id="rId84" display="  или Капуста белокочанная, квашеная" tooltip="Открыть страницу о продукте"/>
    <hyperlink ref="F453" r:id="rId16" display="Картофель" tooltip="Открыть страницу о продукте"/>
    <hyperlink ref="F454" r:id="rId22" display="Морковь" tooltip="Открыть страницу о продукте"/>
    <hyperlink ref="F455" r:id="rId14" display="Лук репчатый" tooltip="Открыть страницу о продукте"/>
    <hyperlink ref="F456" r:id="rId15" display="Масло растительное" tooltip="Открыть страницу о продукте"/>
    <hyperlink ref="F457" r:id="rId9" display="Сахарный песок" tooltip="Открыть страницу о продукте"/>
    <hyperlink ref="F458" r:id="rId39" display="Томат-пюре" tooltip="Открыть страницу о продукте"/>
    <hyperlink ref="F459" r:id="rId5" display="Вода" tooltip="Открыть страницу о продукте"/>
    <hyperlink ref="F460" r:id="rId40" display="Бульон мясной" tooltip="Открыть страницу о продукте"/>
    <hyperlink ref="F464" r:id="rId28" display="Гречневая крупа" tooltip="Открыть страницу о продукте"/>
    <hyperlink ref="F465" r:id="rId5" display="Вода" tooltip="Открыть страницу о продукте"/>
    <hyperlink ref="F467" r:id="rId6" display="Масло сливочное" tooltip="Открыть страницу о продукте"/>
    <hyperlink ref="F472" r:id="rId27" display="Пересчитать"/>
    <hyperlink ref="F480" r:id="rId85" display="Говядина, тазобедренная часть(верхний кусок)" tooltip="Открыть страницу о продукте"/>
    <hyperlink ref="F481" r:id="rId86" display="  или Говядина, тазобедренная часть (внутренний кусок)" tooltip="Открыть страницу о продукте"/>
    <hyperlink ref="F482" r:id="rId87" display="  или Говядина, тазобедренная часть (боковой кусок)" tooltip="Открыть страницу о продукте"/>
    <hyperlink ref="F483" r:id="rId76" display="  или Свинина, лопаточная часть" tooltip="Открыть страницу о продукте"/>
    <hyperlink ref="F484" r:id="rId77" display="  или Свинина, шейная часть (мякоть)" tooltip="Открыть страницу о продукте"/>
    <hyperlink ref="F485" r:id="rId88" display="  или Баранина, лопаточная часть" tooltip="Открыть страницу о продукте"/>
    <hyperlink ref="F486" r:id="rId89" display="  или Баранина, грудинка мякоть" tooltip="Открыть страницу о продукте"/>
    <hyperlink ref="F487" r:id="rId22" display="Морковь" tooltip="Открыть страницу о продукте"/>
    <hyperlink ref="F488" r:id="rId14" display="Лук репчатый" tooltip="Открыть страницу о продукте"/>
    <hyperlink ref="F489" r:id="rId15" display="Масло растительное" tooltip="Открыть страницу о продукте"/>
    <hyperlink ref="F490" r:id="rId39" display="Томат-пюре" tooltip="Открыть страницу о продукте"/>
    <hyperlink ref="F491" r:id="rId78" display="Мука пшеничная" tooltip="Открыть страницу о продукте"/>
    <hyperlink ref="F498" r:id="rId27" display="ПЕРЕСЧИТАТЬ"/>
    <hyperlink ref="F502" r:id="rId7" display="Чай высшего сорта" tooltip="Открыть страницу о продукте"/>
    <hyperlink ref="F503" r:id="rId5" display="Вода" tooltip="Открыть страницу о продукте"/>
    <hyperlink ref="F504" r:id="rId9" display="Сахарный песок" tooltip="Открыть страницу о продукте"/>
    <hyperlink ref="F505" r:id="rId5" display="Вода" tooltip="Открыть страницу о продукте"/>
    <hyperlink ref="F518" r:id="rId27" display="Пересчитать"/>
    <hyperlink ref="F524" r:id="rId58" display="Творог" tooltip="Открыть страницу о продукте"/>
    <hyperlink ref="F525" r:id="rId59" display="Крупа манная" tooltip="Открыть страницу о продукте"/>
    <hyperlink ref="F526" r:id="rId5" display="Вода" tooltip="Открыть страницу о продукте"/>
    <hyperlink ref="F527" r:id="rId55" display="  или Молоко стерилизованное 3,2% жирности" tooltip="Открыть страницу о продукте"/>
    <hyperlink ref="F528" r:id="rId2" display="Яйцо" tooltip="Открыть страницу о продукте"/>
    <hyperlink ref="F529" r:id="rId9" display="Сахарный песок" tooltip="Открыть страницу о продукте"/>
    <hyperlink ref="F530" r:id="rId60" display="Сметана 10,0% жирности" tooltip="Открыть страницу о продукте"/>
    <hyperlink ref="F531" r:id="rId61" display="Сухари" tooltip="Открыть страницу о продукте"/>
    <hyperlink ref="F532" r:id="rId6" display="Масло сливочное" tooltip="Открыть страницу о продукте"/>
    <hyperlink ref="F540" r:id="rId27" display="ПЕРЕСЧИТАТЬ"/>
    <hyperlink ref="F544" r:id="rId7" display="Чай высшего сорта" tooltip="Открыть страницу о продукте"/>
    <hyperlink ref="F545" r:id="rId5" display="Вода" tooltip="Открыть страницу о продукте"/>
    <hyperlink ref="F546" r:id="rId9" display="Сахарный песок" tooltip="Открыть страницу о продукте"/>
    <hyperlink ref="F547" r:id="rId5" display="Вода" tooltip="Открыть страницу о продукте"/>
    <hyperlink ref="F550" r:id="rId12" display="Огурец свежий" tooltip="Открыть страницу о продукте"/>
    <hyperlink ref="F556" r:id="rId27" display="ПЕРЕСЧИТАТЬ"/>
    <hyperlink ref="F559" r:id="rId38" display="Капуста белокочанная" tooltip="Открыть страницу о продукте"/>
    <hyperlink ref="F560" r:id="rId16" display="Картофель" tooltip="Открыть страницу о продукте"/>
    <hyperlink ref="F561" r:id="rId22" display="Морковь" tooltip="Открыть страницу о продукте"/>
    <hyperlink ref="F562" r:id="rId14" display="Лук репчатый" tooltip="Открыть страницу о продукте"/>
    <hyperlink ref="F563" r:id="rId39" display="Томат-пюре" tooltip="Открыть страницу о продукте"/>
    <hyperlink ref="F564" r:id="rId15" display="Масло растительное" tooltip="Открыть страницу о продукте"/>
    <hyperlink ref="F565" r:id="rId40" display="Бульон мясной" tooltip="Открыть страницу о продукте"/>
    <hyperlink ref="F566" r:id="rId24" display="  или Бульон куриный" tooltip="Открыть страницу о продукте"/>
    <hyperlink ref="F567" r:id="rId5" display="  или Вода" tooltip="Открыть страницу о продукте"/>
    <hyperlink ref="F572" r:id="rId70" display="Макаронные изделия" tooltip="Открыть страницу о продукте"/>
    <hyperlink ref="F573" r:id="rId5" display="Вода" tooltip="Открыть страницу о продукте"/>
    <hyperlink ref="F574" r:id="rId26" display="Соль поваренная пищевая" tooltip="Открыть страницу о продукте"/>
    <hyperlink ref="F575" r:id="rId6" display="Масло сливочное" tooltip="Открыть страницу о продукте"/>
    <hyperlink ref="F582" r:id="rId27" display="ПЕРЕСЧИТАТЬ"/>
    <hyperlink ref="F585" r:id="rId90" display="Курица, 1 категории" tooltip="Открыть страницу о продукте"/>
    <hyperlink ref="F586" r:id="rId91" display="  или Бройлеры (цыплята) 1 кат." tooltip="Открыть страницу о продукте"/>
    <hyperlink ref="F587" r:id="rId92" display="  или Индейки 1 кат." tooltip="Открыть страницу о продукте"/>
    <hyperlink ref="F588" r:id="rId93" display="  или Филе птицы (полуфабрикат)" tooltip="Открыть страницу о продукте"/>
    <hyperlink ref="F590" r:id="rId94" display="Соус сметанный № 354" tooltip="Открыть рецептуру блюда"/>
    <hyperlink ref="F591" r:id="rId95" display="  или Соус сметанный № 367" tooltip="Открыть рецептуру блюда"/>
    <hyperlink ref="F592" r:id="rId96" display="  или Соус сметанный с томатом № 355" tooltip="Открыть рецептуру блюда"/>
    <hyperlink ref="F598" r:id="rId27" display="ПЕРЕСЧИТАТЬ"/>
    <hyperlink ref="F601" r:id="rId60" display="Сметана 10,0% жирности" tooltip="Открыть страницу о продукте"/>
    <hyperlink ref="F602" r:id="rId97" display="Пшеничная мука, первого сорта" tooltip="Открыть страницу о продукте"/>
    <hyperlink ref="F603" r:id="rId5" display="Вода" tooltip="Открыть страницу о продукте"/>
    <hyperlink ref="F604" r:id="rId98" display="  или Отвар" tooltip="Открыть страницу о продукте"/>
    <hyperlink ref="F606" r:id="rId26" display="Соль поваренная пищевая" tooltip="Открыть страницу о продукте"/>
    <hyperlink ref="F630" r:id="rId27" display="ПЕРЕСЧИТАТЬ"/>
    <hyperlink ref="F633" r:id="rId99" display="Пшено" tooltip="Открыть страницу о продукте"/>
    <hyperlink ref="F634" r:id="rId5" display="Вода" tooltip="Открыть страницу о продукте"/>
    <hyperlink ref="F635" r:id="rId4" display="Молоко" tooltip="Открыть страницу о продукте"/>
    <hyperlink ref="F636" r:id="rId9" display="Сахарный песок" tooltip="Открыть страницу о продукте"/>
    <hyperlink ref="F638" r:id="rId6" display="Масло сливочное" tooltip="Открыть страницу о продукте"/>
    <hyperlink ref="F645" r:id="rId9" display="Сахарный песок" tooltip="Открыть страницу о продукте"/>
    <hyperlink ref="F646" r:id="rId10" display="Лимон" tooltip="Открыть страницу о продукте"/>
    <hyperlink ref="F647" r:id="rId5" display="Вода" tooltip="Открыть страницу о продукте"/>
    <hyperlink ref="F644" r:id="rId7" display="Чай высшего сорта" tooltip="Открыть страницу о продукте"/>
    <hyperlink ref="F656" r:id="rId11" display="Помидоры (томаты)" tooltip="Открыть страницу о продукте"/>
    <hyperlink ref="F657" r:id="rId12" display="Огурец свежий" tooltip="Открыть страницу о продукте"/>
    <hyperlink ref="F658" r:id="rId13" display="Лук зеленый" tooltip="Открыть страницу о продукте"/>
    <hyperlink ref="F659" r:id="rId14" display="  или Лук репчатый" tooltip="Открыть страницу о продукте"/>
    <hyperlink ref="F660" r:id="rId15" display="Масло растительное" tooltip="Открыть страницу о продукте"/>
    <hyperlink ref="F664" r:id="rId57" display="Масло подсолнечное" tooltip="Открыть страницу о продукте"/>
    <hyperlink ref="F665" r:id="rId62" display="Бульон мясной № 511" tooltip="Открыть рецептуру блюда"/>
    <hyperlink ref="F666" r:id="rId5" display="  или Вода" tooltip="Открыть страницу о продукте"/>
    <hyperlink ref="F667" r:id="rId16" display="Картофель" tooltip="Открыть страницу о продукте"/>
    <hyperlink ref="F668" r:id="rId63" display="Крупа перловая" tooltip="Открыть страницу о продукте"/>
    <hyperlink ref="F669" r:id="rId64" display="  или Крупа овсяная" tooltip="Открыть страницу о продукте"/>
    <hyperlink ref="F670" r:id="rId65" display="  или Пшеничная крупа" tooltip="Открыть страницу о продукте"/>
    <hyperlink ref="F671" r:id="rId59" display="  или Крупа манная" tooltip="Открыть страницу о продукте"/>
    <hyperlink ref="F672" r:id="rId66" display="  или Рис, зерно продовольственное" tooltip="Открыть страницу о продукте"/>
    <hyperlink ref="F673" r:id="rId67" display="  или Крупа пшено шлифованное" tooltip="Открыть страницу о продукте"/>
    <hyperlink ref="F674" r:id="rId68" display="  или Овсяные хлопья &quot;Геркулес&quot;" tooltip="Открыть страницу о продукте"/>
    <hyperlink ref="F675" r:id="rId69" display="Морковь, красная" tooltip="Открыть страницу о продукте"/>
    <hyperlink ref="F676" r:id="rId14" display="Лук репчатый" tooltip="Открыть страницу о продукте"/>
    <hyperlink ref="F680" r:id="rId16" display="Картофель" tooltip="Открыть страницу о продукте"/>
    <hyperlink ref="F681" r:id="rId33" display="Молоко стерилизованное 3,5% жирности" tooltip="Открыть страницу о продукте"/>
    <hyperlink ref="F684" r:id="rId6" display="Масло сливочное" tooltip="Открыть страницу о продукте"/>
    <hyperlink ref="F689" r:id="rId27" display="Пересчитать"/>
    <hyperlink ref="F695" r:id="rId80" display="Минтай" tooltip="Открыть страницу о продукте"/>
    <hyperlink ref="F696" r:id="rId36" display="Хлеб пшеничный, формовой из муки высшего сорта" tooltip="Открыть страницу о продукте"/>
    <hyperlink ref="F697" r:id="rId2" display="Яйцо" tooltip="Открыть страницу о продукте"/>
    <hyperlink ref="F698" r:id="rId81" display="Соль пищевая йодированная" tooltip="Открыть страницу о продукте"/>
    <hyperlink ref="F699" r:id="rId100" display="Молоко пастеризованное, 2,5% жирности" tooltip="Открыть страницу о продукте"/>
    <hyperlink ref="F703" r:id="rId47" display="Смесь сухофруктов" tooltip="Открыть страницу о продукте"/>
    <hyperlink ref="F704" r:id="rId9" display="Сахарный песок" tooltip="Открыть страницу о продукте"/>
    <hyperlink ref="F706" r:id="rId53" display="Лимонная кислота" tooltip="Открыть страницу о продукте"/>
    <hyperlink ref="F707" r:id="rId5" display="Вода" tooltip="Открыть страницу о продукте"/>
    <hyperlink ref="F718" r:id="rId2" display="Яйцо" tooltip="Открыть страницу о продукте"/>
    <hyperlink ref="F719" r:id="rId3" display="  или Меланж" tooltip="Открыть страницу о продукте"/>
    <hyperlink ref="F720" r:id="rId4" display="Молоко" tooltip="Открыть страницу о продукте"/>
    <hyperlink ref="F721" r:id="rId5" display="  или Вода" tooltip="Открыть страницу о продукте"/>
    <hyperlink ref="F723" r:id="rId6" display="Масло сливочное" tooltip="Открыть страницу о продукте"/>
    <hyperlink ref="F725" r:id="rId6" display="Масло сливочное" tooltip="Открыть страницу о продукте"/>
    <hyperlink ref="F732" r:id="rId27" display="ПЕРЕСЧИТАТЬ"/>
    <hyperlink ref="F736" r:id="rId7" display="Чай высшего сорта" tooltip="Открыть страницу о продукте"/>
    <hyperlink ref="F737" r:id="rId5" display="Вода" tooltip="Открыть страницу о продукте"/>
    <hyperlink ref="F738" r:id="rId9" display="Сахарный песок" tooltip="Открыть страницу о продукте"/>
    <hyperlink ref="F739" r:id="rId5" display="Вода" tooltip="Открыть страницу о продукте"/>
    <hyperlink ref="F753" r:id="rId16" display="Картофель" tooltip="Открыть страницу о продукте"/>
    <hyperlink ref="F754" r:id="rId17" display="Макароны из муки 1 сорта" tooltip="Открыть страницу о продукте"/>
    <hyperlink ref="F755" r:id="rId18" display="Лапша" tooltip="Открыть страницу о продукте"/>
    <hyperlink ref="F756" r:id="rId19" display="Вермишель" tooltip="Открыть страницу о продукте"/>
    <hyperlink ref="F757" r:id="rId20" display="Лапша домашняя № 114" tooltip="Открыть рецептуру блюда"/>
    <hyperlink ref="F758" r:id="rId21" display="Макаронные изделия, высшего сорта, яичные" tooltip="Открыть страницу о продукте"/>
    <hyperlink ref="F759" r:id="rId22" display="Морковь" tooltip="Открыть страницу о продукте"/>
    <hyperlink ref="F760" r:id="rId14" display="Лук репчатый" tooltip="Открыть страницу о продукте"/>
    <hyperlink ref="F761" r:id="rId15" display="Масло растительное" tooltip="Открыть страницу о продукте"/>
    <hyperlink ref="F762" r:id="rId79" display="Бульон костный № 80" tooltip="Открыть рецептуру блюда"/>
    <hyperlink ref="F763" r:id="rId23" display="  или Бульон рыбный" tooltip="Открыть страницу о продукте"/>
    <hyperlink ref="F764" r:id="rId24" display="  или Бульон куриный" tooltip="Открыть страницу о продукте"/>
    <hyperlink ref="F765" r:id="rId5" display="  или Вода" tooltip="Открыть страницу о продукте"/>
    <hyperlink ref="F766" r:id="rId25" display="Лавровый лист" tooltip="Открыть страницу о продукте"/>
    <hyperlink ref="F767" r:id="rId26" display="Соль поваренная пищевая" tooltip="Открыть страницу о продукте"/>
    <hyperlink ref="F771" r:id="rId41" display="Цыпленок-бройлер" tooltip="Открыть страницу о продукте"/>
    <hyperlink ref="F772" r:id="rId41" display="  или Часть Цыпленока-бройлера" tooltip="Открыть страницу о продукте"/>
    <hyperlink ref="F773" r:id="rId42" display="Масло растительное" tooltip="Открыть страницу о продукте"/>
    <hyperlink ref="F775" r:id="rId43" display="Лук репчатый" tooltip="Открыть страницу о продукте"/>
    <hyperlink ref="F776" r:id="rId44" display="Морковь" tooltip="Открыть страницу о продукте"/>
    <hyperlink ref="E777" r:id="rId45" display="Рис" tooltip="Открыть страницу о продукте"/>
    <hyperlink ref="E778" r:id="rId42" display="Масло растительное" tooltip="Открыть страницу о продукте"/>
    <hyperlink ref="E779" r:id="rId46" display="Томат-паста" tooltip="Открыть страницу о продукте"/>
    <hyperlink ref="F793" r:id="rId27" display="Пересчитать"/>
    <hyperlink ref="F800" r:id="rId54" display="Пшеничная мука, высшего сорта" tooltip="Открыть страницу о продукте"/>
    <hyperlink ref="F801" r:id="rId2" display="Яйцо" tooltip="Открыть страницу о продукте"/>
    <hyperlink ref="F802" r:id="rId55" display="Молоко стерилизованное 3,2% жирности" tooltip="Открыть страницу о продукте"/>
    <hyperlink ref="F803" r:id="rId5" display="  или Вода" tooltip="Открыть страницу о продукте"/>
    <hyperlink ref="F804" r:id="rId56" display="Дрожжи сухие" tooltip="Открыть страницу о продукте"/>
    <hyperlink ref="F805" r:id="rId9" display="Сахарный песок" tooltip="Открыть страницу о продукте"/>
    <hyperlink ref="F806" r:id="rId26" display="Соль поваренная пищевая" tooltip="Открыть страницу о продукте"/>
    <hyperlink ref="F807" r:id="rId57" display="Масло подсолнечное" tooltip="Открыть страницу о продукте"/>
    <hyperlink ref="F809" r:id="rId101" display="Повидло" tooltip="Открыть страницу о продукте"/>
    <hyperlink ref="F813" r:id="rId12" display="Огурец свежий" tooltip="Открыть страницу о продукте"/>
    <hyperlink ref="E816" r:id="rId102" display="Наименование блюда: Суп картофельный с  бобовыми"/>
    <hyperlink ref="F834" r:id="rId27" display="ПЕРЕСЧИТАТЬ"/>
    <hyperlink ref="F837" r:id="rId28" display="Гречневая крупа" tooltip="Открыть страницу о продукте"/>
    <hyperlink ref="F838" r:id="rId5" display="Вода" tooltip="Открыть страницу о продукте"/>
    <hyperlink ref="F840" r:id="rId6" display="Масло сливочное" tooltip="Открыть страницу о продукте"/>
    <hyperlink ref="F846" r:id="rId27" display="ПЕРЕСЧИТАТЬ"/>
    <hyperlink ref="F851" r:id="rId71" display="Говядина, лопаточная часть (заплечная)" tooltip="Открыть страницу о продукте"/>
    <hyperlink ref="F852" r:id="rId72" display="  или Говядина, лопаточная часть (плечевая)" tooltip="Открыть страницу о продукте"/>
    <hyperlink ref="F853" r:id="rId73" display="  или Говядина, подлопаточная часть" tooltip="Открыть страницу о продукте"/>
    <hyperlink ref="F854" r:id="rId74" display="  или Говядина, грудинка (мякоть)" tooltip="Открыть страницу о продукте"/>
    <hyperlink ref="F855" r:id="rId75" display="  или Говядина, покромка" tooltip="Открыть страницу о продукте"/>
    <hyperlink ref="F856" r:id="rId76" display="  или Свинина, лопаточная часть" tooltip="Открыть страницу о продукте"/>
    <hyperlink ref="F857" r:id="rId77" display="  или Свинина, шейная часть (мякоть)" tooltip="Открыть страницу о продукте"/>
    <hyperlink ref="F858" r:id="rId15" display="Масло растительное" tooltip="Открыть страницу о продукте"/>
    <hyperlink ref="F859" r:id="rId14" display="Лук репчатый" tooltip="Открыть страницу о продукте"/>
    <hyperlink ref="F860" r:id="rId39" display="Томат-пюре" tooltip="Открыть страницу о продукте"/>
    <hyperlink ref="F861" r:id="rId78" display="Мука пшеничная" tooltip="Открыть страницу о продукте"/>
    <hyperlink ref="F868" r:id="rId27" display="ПЕРЕСЧИТАТЬ"/>
    <hyperlink ref="F872" r:id="rId7" display="Чай высшего сорта" tooltip="Открыть страницу о продукте"/>
    <hyperlink ref="F873" r:id="rId5" display="Вода" tooltip="Открыть страницу о продукте"/>
    <hyperlink ref="F874" r:id="rId9" display="Сахарный песок" tooltip="Открыть страницу о продукте"/>
    <hyperlink ref="F875" r:id="rId5" display="Вода" tooltip="Открыть страницу о продукте"/>
    <hyperlink ref="F889" r:id="rId27" display="ПЕРЕСЧИТАТЬ"/>
    <hyperlink ref="F894" r:id="rId82" display="Крупа рисовая" tooltip="Открыть страницу о продукте"/>
    <hyperlink ref="F895" r:id="rId4" display="Молоко" tooltip="Открыть страницу о продукте"/>
    <hyperlink ref="F896" r:id="rId5" display="Вода" tooltip="Открыть страницу о продукте"/>
    <hyperlink ref="F897" r:id="rId9" display="Сахарный песок" tooltip="Открыть страницу о продукте"/>
    <hyperlink ref="F898" r:id="rId81" display="Соль пищевая йодированная" tooltip="Открыть страницу о продукте"/>
    <hyperlink ref="F900" r:id="rId6" display="Масло сливочное" tooltip="Открыть страницу о продукте"/>
    <hyperlink ref="F906" r:id="rId27" display="ПЕРЕСЧИТАТЬ"/>
    <hyperlink ref="F910" r:id="rId7" display="Чай высшего сорта" tooltip="Открыть страницу о продукте"/>
    <hyperlink ref="F911" r:id="rId5" display="Вода" tooltip="Открыть страницу о продукте"/>
    <hyperlink ref="F912" r:id="rId9" display="Сахарный песок" tooltip="Открыть страницу о продукте"/>
    <hyperlink ref="F913" r:id="rId5" display="Вода" tooltip="Открыть страницу о продукте"/>
    <hyperlink ref="F924" r:id="rId11" display="Помидоры (томаты)" tooltip="Открыть страницу о продукте"/>
    <hyperlink ref="F925" r:id="rId12" display="Огурец свежий" tooltip="Открыть страницу о продукте"/>
    <hyperlink ref="F926" r:id="rId13" display="Лук зеленый" tooltip="Открыть страницу о продукте"/>
    <hyperlink ref="F927" r:id="rId14" display="  или Лук репчатый" tooltip="Открыть страницу о продукте"/>
    <hyperlink ref="F928" r:id="rId15" display="Масло растительное" tooltip="Открыть страницу о продукте"/>
    <hyperlink ref="F932" r:id="rId83" display="Свекла" tooltip="Открыть страницу о продукте"/>
    <hyperlink ref="F933" r:id="rId38" display="Капуста белокочанная" tooltip="Открыть страницу о продукте"/>
    <hyperlink ref="F934" r:id="rId84" display="  или Капуста белокочанная, квашеная" tooltip="Открыть страницу о продукте"/>
    <hyperlink ref="F935" r:id="rId16" display="Картофель" tooltip="Открыть страницу о продукте"/>
    <hyperlink ref="F936" r:id="rId22" display="Морковь" tooltip="Открыть страницу о продукте"/>
    <hyperlink ref="F937" r:id="rId14" display="Лук репчатый" tooltip="Открыть страницу о продукте"/>
    <hyperlink ref="F938" r:id="rId15" display="Масло растительное" tooltip="Открыть страницу о продукте"/>
    <hyperlink ref="F939" r:id="rId9" display="Сахарный песок" tooltip="Открыть страницу о продукте"/>
    <hyperlink ref="F940" r:id="rId39" display="Томат-пюре" tooltip="Открыть страницу о продукте"/>
    <hyperlink ref="F941" r:id="rId5" display="Вода" tooltip="Открыть страницу о продукте"/>
    <hyperlink ref="F942" r:id="rId40" display="Бульон мясной" tooltip="Открыть страницу о продукте"/>
    <hyperlink ref="F947" r:id="rId70" display="Макаронные изделия" tooltip="Открыть страницу о продукте"/>
    <hyperlink ref="F948" r:id="rId5" display="Вода" tooltip="Открыть страницу о продукте"/>
    <hyperlink ref="F949" r:id="rId26" display="Соль поваренная пищевая" tooltip="Открыть страницу о продукте"/>
    <hyperlink ref="F950" r:id="rId6" display="Масло сливочное" tooltip="Открыть страницу о продукте"/>
    <hyperlink ref="F955" r:id="rId27" display="Пересчитать"/>
    <hyperlink ref="F961" r:id="rId90" display="Курица, 1 категории" tooltip="Открыть страницу о продукте"/>
    <hyperlink ref="F962" r:id="rId91" display="  или Бройлеры (цыплята) 1 кат." tooltip="Открыть страницу о продукте"/>
    <hyperlink ref="F963" r:id="rId103" display="  или Куриный окорочок" tooltip="Открыть страницу о продукте"/>
    <hyperlink ref="F964" r:id="rId92" display="  или Индейки 1 кат." tooltip="Открыть страницу о продукте"/>
    <hyperlink ref="F965" r:id="rId104" display="  или Мясо кролика" tooltip="Открыть страницу о продукте"/>
    <hyperlink ref="F966" r:id="rId93" display="  или Филе птицы (полуфабрикат)" tooltip="Открыть страницу о продукте"/>
    <hyperlink ref="F968" r:id="rId32" display="Хлеб пшеничный, формовой из муки 1 сорта" tooltip="Открыть страницу о продукте"/>
    <hyperlink ref="F969" r:id="rId33" display="Молоко стерилизованное 3,5% жирности" tooltip="Открыть страницу о продукте"/>
    <hyperlink ref="F970" r:id="rId5" display="  или Вода" tooltip="Открыть страницу о продукте"/>
    <hyperlink ref="F971" r:id="rId34" display="Сухари панировочные" tooltip="Открыть страницу о продукте"/>
    <hyperlink ref="F973" r:id="rId6" display="Масло сливочное" tooltip="Открыть страницу о продукте"/>
    <hyperlink ref="F977" r:id="rId47" display="Смесь сухофруктов" tooltip="Открыть страницу о продукте"/>
    <hyperlink ref="F978" r:id="rId9" display="Сахарный песок" tooltip="Открыть страницу о продукте"/>
    <hyperlink ref="F980" r:id="rId53" display="Лимонная кислота" tooltip="Открыть страницу о продукте"/>
    <hyperlink ref="F981" r:id="rId5" display="Вода" tooltip="Открыть страницу о продукте"/>
    <hyperlink ref="F59" r:id="rId79" display="Бульон костный № 80" tooltip="Открыть рецептуру блюда"/>
  </hyperlinks>
  <pageMargins left="0.7" right="0.7" top="0.75" bottom="0.75" header="0.3" footer="0.3"/>
  <pageSetup paperSize="9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984"/>
  <sheetViews>
    <sheetView zoomScale="80" zoomScaleNormal="80" workbookViewId="0">
      <pane xSplit="6" ySplit="1" topLeftCell="G576" activePane="bottomRight" state="frozen"/>
      <selection/>
      <selection pane="topRight"/>
      <selection pane="bottomLeft"/>
      <selection pane="bottomRight" activeCell="F138" sqref="F138"/>
    </sheetView>
  </sheetViews>
  <sheetFormatPr defaultColWidth="9" defaultRowHeight="15"/>
  <cols>
    <col min="1" max="1" width="6.28571428571429" customWidth="1"/>
    <col min="2" max="2" width="7.71428571428571" customWidth="1"/>
    <col min="3" max="3" width="9" hidden="1" customWidth="1"/>
    <col min="4" max="4" width="6.57142857142857" customWidth="1"/>
    <col min="5" max="5" width="9.28571428571429" style="4" customWidth="1"/>
    <col min="6" max="6" width="34.4285714285714" style="4" customWidth="1"/>
    <col min="7" max="7" width="9.42857142857143" customWidth="1"/>
    <col min="8" max="8" width="7.14285714285714" customWidth="1"/>
    <col min="9" max="9" width="8.57142857142857" customWidth="1"/>
    <col min="11" max="11" width="7.85714285714286" style="5" customWidth="1"/>
    <col min="12" max="12" width="7.85714285714286" customWidth="1"/>
    <col min="13" max="13" width="7.28571428571429" customWidth="1"/>
    <col min="14" max="14" width="5.14285714285714" hidden="1" customWidth="1"/>
  </cols>
  <sheetData>
    <row r="1" ht="27.75" spans="1:15">
      <c r="A1" t="s">
        <v>242</v>
      </c>
      <c r="G1" s="6" t="s">
        <v>163</v>
      </c>
      <c r="H1" s="7" t="s">
        <v>164</v>
      </c>
      <c r="I1" s="51" t="s">
        <v>165</v>
      </c>
      <c r="J1" s="52" t="s">
        <v>166</v>
      </c>
      <c r="L1">
        <v>141</v>
      </c>
      <c r="M1" s="53">
        <f>(K3+K97+K199+K291+K377+K502+K613+K702+K777+K872)/10</f>
        <v>141.7883173</v>
      </c>
      <c r="N1" s="54">
        <f>L1-M1</f>
        <v>-0.788317299999989</v>
      </c>
      <c r="O1" s="53">
        <f>L1-M1</f>
        <v>-0.788317299999989</v>
      </c>
    </row>
    <row r="3" s="1" customFormat="1" ht="15.75" spans="5:11">
      <c r="E3" s="8"/>
      <c r="F3" s="8" t="s">
        <v>152</v>
      </c>
      <c r="I3" s="55"/>
      <c r="K3" s="56">
        <f>K6+K17+K32+K34+K42+K61+K73+K91+K93+K95</f>
        <v>162.616285</v>
      </c>
    </row>
    <row r="4" ht="29.25" spans="1:11">
      <c r="A4" t="e">
        <f>(G28+G113+G190+G216+G283+G316+G368+G391+G408+G493+G518+G535+G605+G625+G634+G693+G727+G794+G863+G886+G901+G928+G967)/10</f>
        <v>#VALUE!</v>
      </c>
      <c r="F4" s="9" t="s">
        <v>153</v>
      </c>
      <c r="I4" s="57"/>
      <c r="K4" s="58"/>
    </row>
    <row r="5" ht="16.5" spans="1:11">
      <c r="A5" t="s">
        <v>151</v>
      </c>
      <c r="F5" s="10" t="s">
        <v>161</v>
      </c>
      <c r="I5" s="57"/>
      <c r="K5" s="58"/>
    </row>
    <row r="6" ht="27.75" spans="6:11">
      <c r="F6" s="11" t="s">
        <v>162</v>
      </c>
      <c r="G6" s="12" t="s">
        <v>163</v>
      </c>
      <c r="H6" s="13" t="s">
        <v>164</v>
      </c>
      <c r="I6" s="59" t="s">
        <v>165</v>
      </c>
      <c r="J6" s="60" t="s">
        <v>166</v>
      </c>
      <c r="K6" s="61">
        <f>J7+J9+J12+J14</f>
        <v>39.895389</v>
      </c>
    </row>
    <row r="7" ht="15.75" spans="6:11">
      <c r="F7" s="14" t="s">
        <v>167</v>
      </c>
      <c r="G7" s="15">
        <v>138</v>
      </c>
      <c r="H7" s="16">
        <v>138</v>
      </c>
      <c r="I7" s="62">
        <v>175</v>
      </c>
      <c r="J7" s="63">
        <f>G7*I7/1000</f>
        <v>24.15</v>
      </c>
      <c r="K7" s="58"/>
    </row>
    <row r="8" ht="15.75" spans="6:11">
      <c r="F8" s="14" t="s">
        <v>168</v>
      </c>
      <c r="G8" s="15">
        <v>138</v>
      </c>
      <c r="H8" s="16">
        <v>138</v>
      </c>
      <c r="I8" s="62"/>
      <c r="J8" s="63"/>
      <c r="K8" s="58"/>
    </row>
    <row r="9" ht="15.75" spans="6:11">
      <c r="F9" s="14" t="s">
        <v>169</v>
      </c>
      <c r="G9" s="15">
        <v>51.7</v>
      </c>
      <c r="H9" s="16">
        <v>51.7</v>
      </c>
      <c r="I9" s="62">
        <v>48.17</v>
      </c>
      <c r="J9" s="63">
        <f>G9*I9/1000</f>
        <v>2.490389</v>
      </c>
      <c r="K9" s="58"/>
    </row>
    <row r="10" ht="15.75" spans="6:11">
      <c r="F10" s="14" t="s">
        <v>170</v>
      </c>
      <c r="G10" s="15">
        <v>51.7</v>
      </c>
      <c r="H10" s="16">
        <v>51.7</v>
      </c>
      <c r="I10" s="62"/>
      <c r="J10" s="63"/>
      <c r="K10" s="58"/>
    </row>
    <row r="11" ht="15.75" spans="6:11">
      <c r="F11" s="17" t="s">
        <v>171</v>
      </c>
      <c r="G11" s="18" t="s">
        <v>172</v>
      </c>
      <c r="H11" s="19">
        <v>190</v>
      </c>
      <c r="I11" s="62"/>
      <c r="J11" s="63"/>
      <c r="K11" s="58"/>
    </row>
    <row r="12" ht="15.75" spans="6:11">
      <c r="F12" s="14" t="s">
        <v>173</v>
      </c>
      <c r="G12" s="15">
        <v>6.9</v>
      </c>
      <c r="H12" s="16">
        <v>6.9</v>
      </c>
      <c r="I12" s="62">
        <v>550</v>
      </c>
      <c r="J12" s="63">
        <f>G12*I12/1000</f>
        <v>3.795</v>
      </c>
      <c r="K12" s="58"/>
    </row>
    <row r="13" ht="15.75" spans="6:11">
      <c r="F13" s="17" t="s">
        <v>174</v>
      </c>
      <c r="G13" s="18" t="s">
        <v>172</v>
      </c>
      <c r="H13" s="19">
        <v>183</v>
      </c>
      <c r="I13" s="62"/>
      <c r="J13" s="63"/>
      <c r="K13" s="58"/>
    </row>
    <row r="14" ht="15.75" spans="6:11">
      <c r="F14" s="14" t="s">
        <v>173</v>
      </c>
      <c r="G14" s="15">
        <v>17.2</v>
      </c>
      <c r="H14" s="16">
        <v>17.2</v>
      </c>
      <c r="I14" s="62">
        <v>550</v>
      </c>
      <c r="J14" s="63">
        <f>G14*I14/1000</f>
        <v>9.46</v>
      </c>
      <c r="K14" s="58"/>
    </row>
    <row r="15" spans="6:11">
      <c r="F15" s="20"/>
      <c r="I15" s="57"/>
      <c r="K15" s="58"/>
    </row>
    <row r="16" ht="21" spans="6:11">
      <c r="F16" s="21" t="s">
        <v>175</v>
      </c>
      <c r="G16" s="22"/>
      <c r="H16" s="22"/>
      <c r="I16" s="64"/>
      <c r="J16" s="65"/>
      <c r="K16" s="58"/>
    </row>
    <row r="17" customFormat="1" spans="6:11">
      <c r="F17" s="23" t="s">
        <v>176</v>
      </c>
      <c r="G17" s="23"/>
      <c r="H17" s="23"/>
      <c r="I17" s="23"/>
      <c r="J17" s="23"/>
      <c r="K17" s="61">
        <f>J23</f>
        <v>2.5405</v>
      </c>
    </row>
    <row r="18" customFormat="1" ht="16.5" spans="6:11">
      <c r="F18" s="24" t="s">
        <v>177</v>
      </c>
      <c r="G18" s="22"/>
      <c r="H18" s="22"/>
      <c r="I18" s="64"/>
      <c r="J18" s="65"/>
      <c r="K18" s="58"/>
    </row>
    <row r="19" customFormat="1" ht="26.25" spans="6:11">
      <c r="F19" s="25" t="s">
        <v>162</v>
      </c>
      <c r="G19" s="26" t="s">
        <v>163</v>
      </c>
      <c r="H19" s="27" t="s">
        <v>164</v>
      </c>
      <c r="I19" s="64"/>
      <c r="J19" s="65"/>
      <c r="K19" s="58"/>
    </row>
    <row r="20" customFormat="1" ht="15.75" spans="6:11">
      <c r="F20" s="28" t="s">
        <v>178</v>
      </c>
      <c r="G20" s="29">
        <v>0.5</v>
      </c>
      <c r="H20" s="30">
        <v>0.5</v>
      </c>
      <c r="I20" s="64" t="s">
        <v>544</v>
      </c>
      <c r="J20" s="66">
        <f>G20*I20/1000</f>
        <v>0.25</v>
      </c>
      <c r="K20" s="58"/>
    </row>
    <row r="21" customFormat="1" ht="15.75" spans="6:11">
      <c r="F21" s="28" t="s">
        <v>180</v>
      </c>
      <c r="G21" s="29">
        <v>54</v>
      </c>
      <c r="H21" s="30">
        <v>54</v>
      </c>
      <c r="I21" s="64"/>
      <c r="J21" s="65"/>
      <c r="K21" s="58"/>
    </row>
    <row r="22" customFormat="1" spans="6:11">
      <c r="F22" s="31"/>
      <c r="G22" s="32"/>
      <c r="H22" s="32"/>
      <c r="I22" s="64"/>
      <c r="J22" s="65"/>
      <c r="K22" s="58"/>
    </row>
    <row r="23" customFormat="1" ht="18.75" spans="6:11">
      <c r="F23" s="33" t="s">
        <v>181</v>
      </c>
      <c r="G23" s="22"/>
      <c r="H23" s="22"/>
      <c r="I23" s="64"/>
      <c r="J23" s="67">
        <f>J27+J28+J29</f>
        <v>2.5405</v>
      </c>
      <c r="K23" s="58"/>
    </row>
    <row r="24" customFormat="1" spans="6:11">
      <c r="F24" s="23" t="s">
        <v>176</v>
      </c>
      <c r="G24" s="23"/>
      <c r="H24" s="23"/>
      <c r="I24" s="23"/>
      <c r="J24" s="23"/>
      <c r="K24" s="58"/>
    </row>
    <row r="25" customFormat="1" ht="16.5" spans="6:11">
      <c r="F25" s="24" t="s">
        <v>161</v>
      </c>
      <c r="G25" s="22"/>
      <c r="H25" s="22"/>
      <c r="I25" s="64"/>
      <c r="J25" s="65"/>
      <c r="K25" s="58"/>
    </row>
    <row r="26" customFormat="1" ht="26.25" spans="6:11">
      <c r="F26" s="25" t="s">
        <v>162</v>
      </c>
      <c r="G26" s="26" t="s">
        <v>163</v>
      </c>
      <c r="H26" s="27" t="s">
        <v>164</v>
      </c>
      <c r="I26" s="64"/>
      <c r="J26" s="65"/>
      <c r="K26" s="58"/>
    </row>
    <row r="27" customFormat="1" ht="15.75" spans="6:11">
      <c r="F27" s="28" t="s">
        <v>182</v>
      </c>
      <c r="G27" s="34" t="s">
        <v>172</v>
      </c>
      <c r="H27" s="30">
        <v>45</v>
      </c>
      <c r="I27" s="64"/>
      <c r="J27" s="68">
        <f>J20</f>
        <v>0.25</v>
      </c>
      <c r="K27" s="58"/>
    </row>
    <row r="28" customFormat="1" ht="15.75" spans="6:11">
      <c r="F28" s="28" t="s">
        <v>183</v>
      </c>
      <c r="G28" s="29">
        <v>13.5</v>
      </c>
      <c r="H28" s="30">
        <v>13.5</v>
      </c>
      <c r="I28" s="64" t="s">
        <v>545</v>
      </c>
      <c r="J28" s="68">
        <f>G28*I28/1000</f>
        <v>0.7425</v>
      </c>
      <c r="K28" s="58"/>
    </row>
    <row r="29" customFormat="1" ht="15.75" spans="6:11">
      <c r="F29" s="28" t="s">
        <v>185</v>
      </c>
      <c r="G29" s="29">
        <v>7.2</v>
      </c>
      <c r="H29" s="30">
        <v>6.3</v>
      </c>
      <c r="I29" s="64" t="s">
        <v>549</v>
      </c>
      <c r="J29" s="68">
        <f>G29*I29/1000</f>
        <v>1.548</v>
      </c>
      <c r="K29" s="58"/>
    </row>
    <row r="30" customFormat="1" ht="15.75" spans="6:11">
      <c r="F30" s="28" t="s">
        <v>180</v>
      </c>
      <c r="G30" s="29">
        <v>135</v>
      </c>
      <c r="H30" s="30">
        <v>135</v>
      </c>
      <c r="I30" s="64"/>
      <c r="J30" s="65"/>
      <c r="K30" s="58"/>
    </row>
    <row r="31" customFormat="1" spans="6:11">
      <c r="F31" s="35"/>
      <c r="G31" s="36"/>
      <c r="H31" s="36"/>
      <c r="I31" s="64"/>
      <c r="J31" s="66"/>
      <c r="K31" s="58"/>
    </row>
    <row r="32" customFormat="1" spans="6:11">
      <c r="F32" s="37" t="s">
        <v>51</v>
      </c>
      <c r="G32" s="38">
        <v>60</v>
      </c>
      <c r="H32" s="38">
        <v>60</v>
      </c>
      <c r="I32" s="64" t="s">
        <v>550</v>
      </c>
      <c r="J32" s="66">
        <f>G32*I32/1000</f>
        <v>2.7324</v>
      </c>
      <c r="K32" s="61">
        <f>J32</f>
        <v>2.7324</v>
      </c>
    </row>
    <row r="34" customFormat="1" ht="16.5" spans="6:11">
      <c r="F34" s="39" t="s">
        <v>244</v>
      </c>
      <c r="K34" s="69">
        <f>J36+J37+J39+J40</f>
        <v>11.853</v>
      </c>
    </row>
    <row r="35" customFormat="1" ht="27.75" spans="6:11">
      <c r="F35" s="12" t="s">
        <v>162</v>
      </c>
      <c r="G35" s="12" t="s">
        <v>163</v>
      </c>
      <c r="H35" s="13" t="s">
        <v>164</v>
      </c>
      <c r="K35" s="5"/>
    </row>
    <row r="36" customFormat="1" ht="15.75" spans="6:11">
      <c r="F36" s="40" t="s">
        <v>245</v>
      </c>
      <c r="G36" s="15">
        <v>67.8</v>
      </c>
      <c r="H36" s="16">
        <v>57.6</v>
      </c>
      <c r="I36">
        <v>90</v>
      </c>
      <c r="J36">
        <f>G36*I36/1000</f>
        <v>6.102</v>
      </c>
      <c r="K36" s="5"/>
    </row>
    <row r="37" customFormat="1" ht="15.75" spans="6:11">
      <c r="F37" s="40" t="s">
        <v>246</v>
      </c>
      <c r="G37" s="15">
        <v>52.6</v>
      </c>
      <c r="H37" s="16">
        <v>42</v>
      </c>
      <c r="I37">
        <v>85</v>
      </c>
      <c r="J37">
        <f t="shared" ref="J37:J40" si="0">G37*I37/1000</f>
        <v>4.471</v>
      </c>
      <c r="K37" s="5"/>
    </row>
    <row r="38" customFormat="1" ht="15.75" spans="6:11">
      <c r="F38" s="40" t="s">
        <v>247</v>
      </c>
      <c r="G38" s="15">
        <v>18</v>
      </c>
      <c r="H38" s="16">
        <v>14.4</v>
      </c>
      <c r="K38" s="5"/>
    </row>
    <row r="39" customFormat="1" ht="15.75" spans="6:11">
      <c r="F39" s="40" t="s">
        <v>248</v>
      </c>
      <c r="G39" s="15">
        <v>17.2</v>
      </c>
      <c r="H39" s="16">
        <v>14.4</v>
      </c>
      <c r="I39">
        <v>20</v>
      </c>
      <c r="J39">
        <f t="shared" si="0"/>
        <v>0.344</v>
      </c>
      <c r="K39" s="5"/>
    </row>
    <row r="40" customFormat="1" ht="15.75" spans="6:11">
      <c r="F40" s="40" t="s">
        <v>249</v>
      </c>
      <c r="G40" s="15">
        <v>7.2</v>
      </c>
      <c r="H40" s="16">
        <v>7.2</v>
      </c>
      <c r="I40">
        <v>130</v>
      </c>
      <c r="J40">
        <f t="shared" si="0"/>
        <v>0.936</v>
      </c>
      <c r="K40" s="5"/>
    </row>
    <row r="42" customFormat="1" ht="25.5" spans="6:11">
      <c r="F42" s="41" t="s">
        <v>250</v>
      </c>
      <c r="K42" s="69">
        <f>J45+J48+J51+J52+J53+J58+J59</f>
        <v>4.5905</v>
      </c>
    </row>
    <row r="43" customFormat="1" ht="15.75" spans="6:11">
      <c r="F43" s="42" t="s">
        <v>251</v>
      </c>
      <c r="K43" s="5"/>
    </row>
    <row r="44" customFormat="1" ht="15.75" spans="6:11">
      <c r="F44" s="43" t="s">
        <v>162</v>
      </c>
      <c r="G44" s="44" t="s">
        <v>163</v>
      </c>
      <c r="H44" s="45" t="s">
        <v>164</v>
      </c>
      <c r="K44" s="5"/>
    </row>
    <row r="45" customFormat="1" ht="15.75" spans="6:11">
      <c r="F45" s="46" t="s">
        <v>252</v>
      </c>
      <c r="G45" s="47">
        <v>100</v>
      </c>
      <c r="H45" s="48">
        <v>75</v>
      </c>
      <c r="I45">
        <v>35</v>
      </c>
      <c r="J45">
        <f>G45*I45/1000</f>
        <v>3.5</v>
      </c>
      <c r="K45" s="5"/>
    </row>
    <row r="46" customFormat="1" ht="15.75" spans="6:11">
      <c r="F46" s="46" t="s">
        <v>253</v>
      </c>
      <c r="G46" s="47">
        <v>2</v>
      </c>
      <c r="H46" s="48">
        <v>2</v>
      </c>
      <c r="K46" s="5"/>
    </row>
    <row r="47" customFormat="1" ht="15.75" spans="6:11">
      <c r="F47" s="46" t="s">
        <v>254</v>
      </c>
      <c r="G47" s="47">
        <v>2</v>
      </c>
      <c r="H47" s="48">
        <v>2</v>
      </c>
      <c r="K47" s="5"/>
    </row>
    <row r="48" customFormat="1" ht="15.75" spans="6:11">
      <c r="F48" s="46" t="s">
        <v>255</v>
      </c>
      <c r="G48" s="47">
        <v>2</v>
      </c>
      <c r="H48" s="48">
        <v>2</v>
      </c>
      <c r="I48">
        <v>58</v>
      </c>
      <c r="J48">
        <f>G48*I48/1000</f>
        <v>0.116</v>
      </c>
      <c r="K48" s="5"/>
    </row>
    <row r="49" customFormat="1" ht="15.75" spans="6:11">
      <c r="F49" s="46" t="s">
        <v>256</v>
      </c>
      <c r="G49" s="49" t="s">
        <v>172</v>
      </c>
      <c r="H49" s="48">
        <v>2</v>
      </c>
      <c r="K49" s="5"/>
    </row>
    <row r="50" customFormat="1" ht="30.75" spans="6:11">
      <c r="F50" s="46" t="s">
        <v>257</v>
      </c>
      <c r="G50" s="47">
        <v>2</v>
      </c>
      <c r="H50" s="48">
        <v>2</v>
      </c>
      <c r="K50" s="5"/>
    </row>
    <row r="51" customFormat="1" ht="15.75" spans="6:11">
      <c r="F51" s="46" t="s">
        <v>258</v>
      </c>
      <c r="G51" s="47">
        <v>12.5</v>
      </c>
      <c r="H51" s="48">
        <v>10</v>
      </c>
      <c r="I51">
        <v>30</v>
      </c>
      <c r="J51">
        <f>G51*I51/1000</f>
        <v>0.375</v>
      </c>
      <c r="K51" s="5"/>
    </row>
    <row r="52" customFormat="1" ht="15.75" spans="6:11">
      <c r="F52" s="46" t="s">
        <v>259</v>
      </c>
      <c r="G52" s="47">
        <v>12</v>
      </c>
      <c r="H52" s="48">
        <v>10</v>
      </c>
      <c r="I52">
        <v>20</v>
      </c>
      <c r="J52">
        <f>G52*I52/1000</f>
        <v>0.24</v>
      </c>
      <c r="K52" s="5"/>
    </row>
    <row r="53" customFormat="1" ht="15.75" spans="6:11">
      <c r="F53" s="46" t="s">
        <v>249</v>
      </c>
      <c r="G53" s="47">
        <v>2.5</v>
      </c>
      <c r="H53" s="48">
        <v>2.5</v>
      </c>
      <c r="I53">
        <v>130</v>
      </c>
      <c r="J53">
        <f>G53*I53/1000</f>
        <v>0.325</v>
      </c>
      <c r="K53" s="5"/>
    </row>
    <row r="54" customFormat="1" ht="15.75" spans="6:11">
      <c r="F54" s="46" t="s">
        <v>260</v>
      </c>
      <c r="G54" s="49" t="s">
        <v>172</v>
      </c>
      <c r="H54" s="48">
        <v>175</v>
      </c>
      <c r="K54" s="5"/>
    </row>
    <row r="55" customFormat="1" ht="15.75" spans="6:11">
      <c r="F55" s="46" t="s">
        <v>261</v>
      </c>
      <c r="G55" s="47">
        <v>175</v>
      </c>
      <c r="H55" s="48">
        <v>175</v>
      </c>
      <c r="K55" s="5"/>
    </row>
    <row r="56" customFormat="1" ht="15.75" spans="6:11">
      <c r="F56" s="46" t="s">
        <v>262</v>
      </c>
      <c r="G56" s="47">
        <v>175</v>
      </c>
      <c r="H56" s="48">
        <v>175</v>
      </c>
      <c r="K56" s="5"/>
    </row>
    <row r="57" customFormat="1" ht="15.75" spans="6:11">
      <c r="F57" s="46" t="s">
        <v>170</v>
      </c>
      <c r="G57" s="47">
        <v>175</v>
      </c>
      <c r="H57" s="48">
        <v>175</v>
      </c>
      <c r="K57" s="5"/>
    </row>
    <row r="58" customFormat="1" ht="15.75" spans="6:11">
      <c r="F58" s="46" t="s">
        <v>263</v>
      </c>
      <c r="G58" s="47">
        <v>0.01</v>
      </c>
      <c r="H58" s="48">
        <v>0.01</v>
      </c>
      <c r="I58" s="70">
        <v>900</v>
      </c>
      <c r="J58">
        <f>G58*I58/1000</f>
        <v>0.009</v>
      </c>
      <c r="K58" s="5"/>
    </row>
    <row r="59" customFormat="1" ht="15.75" spans="6:11">
      <c r="F59" s="46" t="s">
        <v>264</v>
      </c>
      <c r="G59" s="47">
        <v>1.5</v>
      </c>
      <c r="H59" s="48">
        <v>1.5</v>
      </c>
      <c r="I59">
        <v>17</v>
      </c>
      <c r="J59">
        <f>G59*I59/1000</f>
        <v>0.0255</v>
      </c>
      <c r="K59" s="5"/>
    </row>
    <row r="61" customFormat="1" ht="25.5" spans="6:11">
      <c r="F61" s="41" t="s">
        <v>265</v>
      </c>
      <c r="K61" s="69">
        <f>J68+J71</f>
        <v>12.321</v>
      </c>
    </row>
    <row r="62" customFormat="1" spans="6:11">
      <c r="F62" s="50" t="s">
        <v>266</v>
      </c>
      <c r="K62" s="5"/>
    </row>
    <row r="63" customFormat="1" spans="6:11">
      <c r="F63" s="50" t="s">
        <v>191</v>
      </c>
      <c r="K63" s="5"/>
    </row>
    <row r="65" customFormat="1" spans="6:11">
      <c r="F65" s="71" t="s">
        <v>192</v>
      </c>
      <c r="K65" s="5"/>
    </row>
    <row r="66" customFormat="1" ht="15.75" spans="6:11">
      <c r="F66" s="42" t="s">
        <v>267</v>
      </c>
      <c r="K66" s="5"/>
    </row>
    <row r="67" customFormat="1" ht="15.75" spans="6:11">
      <c r="F67" s="43" t="s">
        <v>162</v>
      </c>
      <c r="G67" s="44" t="s">
        <v>163</v>
      </c>
      <c r="H67" s="45" t="s">
        <v>164</v>
      </c>
      <c r="K67" s="5"/>
    </row>
    <row r="68" customFormat="1" ht="15.75" spans="6:11">
      <c r="F68" s="46" t="s">
        <v>268</v>
      </c>
      <c r="G68" s="47">
        <v>82.8</v>
      </c>
      <c r="H68" s="48">
        <v>82.8</v>
      </c>
      <c r="I68">
        <v>95</v>
      </c>
      <c r="J68">
        <f>G68*I68/1000</f>
        <v>7.866</v>
      </c>
      <c r="K68" s="5"/>
    </row>
    <row r="69" customFormat="1" ht="15.75" spans="6:11">
      <c r="F69" s="46" t="s">
        <v>180</v>
      </c>
      <c r="G69" s="47">
        <v>122</v>
      </c>
      <c r="H69" s="48">
        <v>122</v>
      </c>
      <c r="K69" s="5"/>
    </row>
    <row r="70" customFormat="1" ht="15.75" spans="6:11">
      <c r="F70" s="72" t="s">
        <v>269</v>
      </c>
      <c r="G70" s="49" t="s">
        <v>172</v>
      </c>
      <c r="H70" s="73">
        <v>173</v>
      </c>
      <c r="K70" s="5"/>
    </row>
    <row r="71" customFormat="1" ht="15.75" spans="6:11">
      <c r="F71" s="46" t="s">
        <v>173</v>
      </c>
      <c r="G71" s="47">
        <v>8.1</v>
      </c>
      <c r="H71" s="48">
        <v>8.1</v>
      </c>
      <c r="I71">
        <v>550</v>
      </c>
      <c r="J71">
        <f>G71*I71/1000</f>
        <v>4.455</v>
      </c>
      <c r="K71" s="5"/>
    </row>
    <row r="73" customFormat="1" ht="28.5" spans="6:11">
      <c r="F73" s="74" t="s">
        <v>270</v>
      </c>
      <c r="K73" s="69">
        <f>J81+J84+J85+J87+J89</f>
        <v>36.255896</v>
      </c>
    </row>
    <row r="74" customFormat="1" spans="6:11">
      <c r="F74" s="75" t="s">
        <v>271</v>
      </c>
      <c r="K74" s="5"/>
    </row>
    <row r="75" customFormat="1" spans="6:11">
      <c r="F75" s="75" t="s">
        <v>191</v>
      </c>
      <c r="K75" s="5"/>
    </row>
    <row r="77" customFormat="1" spans="6:11">
      <c r="F77" s="71" t="s">
        <v>192</v>
      </c>
      <c r="K77" s="5"/>
    </row>
    <row r="78" customFormat="1" ht="15.75" spans="6:11">
      <c r="F78" s="76" t="s">
        <v>272</v>
      </c>
      <c r="K78" s="5"/>
    </row>
    <row r="79" customFormat="1" ht="27.75" spans="6:11">
      <c r="F79" s="77" t="s">
        <v>162</v>
      </c>
      <c r="G79" s="12" t="s">
        <v>163</v>
      </c>
      <c r="H79" s="13" t="s">
        <v>164</v>
      </c>
      <c r="K79" s="5"/>
    </row>
    <row r="80" customFormat="1" ht="15.75" spans="6:11">
      <c r="F80" s="46" t="s">
        <v>273</v>
      </c>
      <c r="G80" s="15">
        <v>100</v>
      </c>
      <c r="H80" s="16">
        <v>73.8</v>
      </c>
      <c r="K80" s="5"/>
    </row>
    <row r="81" customFormat="1" ht="15.75" spans="6:11">
      <c r="F81" s="46" t="s">
        <v>274</v>
      </c>
      <c r="G81" s="15">
        <v>87.5</v>
      </c>
      <c r="H81" s="16">
        <v>73.8</v>
      </c>
      <c r="I81">
        <v>330</v>
      </c>
      <c r="J81">
        <f>G81*I81/1000</f>
        <v>28.875</v>
      </c>
      <c r="K81" s="5"/>
    </row>
    <row r="82" customFormat="1" ht="15.75" spans="6:11">
      <c r="F82" s="46" t="s">
        <v>275</v>
      </c>
      <c r="G82" s="15">
        <v>113</v>
      </c>
      <c r="H82" s="16">
        <v>73.8</v>
      </c>
      <c r="K82" s="5"/>
    </row>
    <row r="83" customFormat="1" ht="15.75" spans="6:11">
      <c r="F83" s="78" t="s">
        <v>276</v>
      </c>
      <c r="G83" s="18" t="s">
        <v>172</v>
      </c>
      <c r="H83" s="79" t="s">
        <v>172</v>
      </c>
      <c r="K83" s="5"/>
    </row>
    <row r="84" customFormat="1" ht="30.75" spans="6:11">
      <c r="F84" s="46" t="s">
        <v>277</v>
      </c>
      <c r="G84" s="15">
        <v>17.5</v>
      </c>
      <c r="H84" s="80">
        <v>17.5</v>
      </c>
      <c r="I84">
        <v>45.54</v>
      </c>
      <c r="J84">
        <f>G84*I84/1000</f>
        <v>0.79695</v>
      </c>
      <c r="K84" s="5"/>
    </row>
    <row r="85" customFormat="1" ht="30.75" spans="6:11">
      <c r="F85" s="46" t="s">
        <v>278</v>
      </c>
      <c r="G85" s="15">
        <v>23.8</v>
      </c>
      <c r="H85" s="16">
        <v>23.8</v>
      </c>
      <c r="I85">
        <v>48.17</v>
      </c>
      <c r="J85">
        <f>G85*I85/1000</f>
        <v>1.146446</v>
      </c>
      <c r="K85" s="5"/>
    </row>
    <row r="86" customFormat="1" ht="15.75" spans="6:11">
      <c r="F86" s="46" t="s">
        <v>170</v>
      </c>
      <c r="G86" s="15">
        <v>23.8</v>
      </c>
      <c r="H86" s="16">
        <v>23.8</v>
      </c>
      <c r="K86" s="5"/>
    </row>
    <row r="87" customFormat="1" ht="15.75" spans="6:11">
      <c r="F87" s="46" t="s">
        <v>279</v>
      </c>
      <c r="G87" s="15">
        <v>10</v>
      </c>
      <c r="H87" s="16">
        <v>10</v>
      </c>
      <c r="I87">
        <v>200</v>
      </c>
      <c r="J87">
        <f>G87*I87/1000</f>
        <v>2</v>
      </c>
      <c r="K87" s="5"/>
    </row>
    <row r="88" customFormat="1" ht="15.75" spans="6:11">
      <c r="F88" s="78" t="s">
        <v>280</v>
      </c>
      <c r="G88" s="18" t="s">
        <v>172</v>
      </c>
      <c r="H88" s="19">
        <v>124</v>
      </c>
      <c r="K88" s="5"/>
    </row>
    <row r="89" customFormat="1" ht="15.75" spans="6:11">
      <c r="F89" s="46" t="s">
        <v>173</v>
      </c>
      <c r="G89" s="15">
        <v>6.25</v>
      </c>
      <c r="H89" s="16">
        <v>6.25</v>
      </c>
      <c r="I89">
        <v>550</v>
      </c>
      <c r="J89">
        <f>G89*I89/1000</f>
        <v>3.4375</v>
      </c>
      <c r="K89" s="5"/>
    </row>
    <row r="91" customFormat="1" spans="6:11">
      <c r="F91" s="4" t="s">
        <v>281</v>
      </c>
      <c r="G91" s="52">
        <v>200</v>
      </c>
      <c r="H91" s="52"/>
      <c r="I91">
        <v>44</v>
      </c>
      <c r="K91" s="69">
        <f>G91*I91/1000</f>
        <v>8.8</v>
      </c>
    </row>
    <row r="93" customFormat="1" spans="6:11">
      <c r="F93" s="4" t="s">
        <v>32</v>
      </c>
      <c r="G93">
        <v>80</v>
      </c>
      <c r="I93">
        <v>29.72</v>
      </c>
      <c r="K93" s="69">
        <f>G93*I93/1000</f>
        <v>2.3776</v>
      </c>
    </row>
    <row r="95" customFormat="1" spans="6:11">
      <c r="F95" s="4" t="s">
        <v>282</v>
      </c>
      <c r="G95">
        <v>250</v>
      </c>
      <c r="I95">
        <v>165</v>
      </c>
      <c r="K95" s="69">
        <f>G95*I95/1000</f>
        <v>41.25</v>
      </c>
    </row>
    <row r="97" s="2" customFormat="1" spans="5:11">
      <c r="E97" s="81"/>
      <c r="F97" s="81" t="s">
        <v>188</v>
      </c>
      <c r="K97" s="98">
        <f>K106+K118+K121+K134+K142+K151+K168+K181+K195+K197+K198</f>
        <v>177.164694</v>
      </c>
    </row>
    <row r="99" ht="29.25" spans="6:11">
      <c r="F99" s="9" t="s">
        <v>230</v>
      </c>
      <c r="I99" s="57"/>
      <c r="K99" s="58"/>
    </row>
    <row r="100" spans="6:11">
      <c r="F100" s="82" t="s">
        <v>154</v>
      </c>
      <c r="I100" s="57"/>
      <c r="K100" s="58"/>
    </row>
    <row r="101" spans="6:11">
      <c r="F101" s="20"/>
      <c r="I101" s="57"/>
      <c r="K101" s="58"/>
    </row>
    <row r="102" spans="6:11">
      <c r="F102" s="83" t="s">
        <v>155</v>
      </c>
      <c r="I102" s="57"/>
      <c r="K102" s="58"/>
    </row>
    <row r="103" spans="6:11">
      <c r="F103" s="84" t="s">
        <v>156</v>
      </c>
      <c r="I103" s="57"/>
      <c r="K103" s="58"/>
    </row>
    <row r="104" spans="6:11">
      <c r="F104" s="84" t="s">
        <v>157</v>
      </c>
      <c r="I104" s="57"/>
      <c r="K104" s="58"/>
    </row>
    <row r="105" spans="6:11">
      <c r="F105" s="82" t="s">
        <v>231</v>
      </c>
      <c r="I105" s="57"/>
      <c r="K105" s="58"/>
    </row>
    <row r="106" ht="16.5" spans="6:11">
      <c r="F106" s="10" t="s">
        <v>161</v>
      </c>
      <c r="I106" s="57"/>
      <c r="J106" s="53"/>
      <c r="K106" s="61">
        <f>J108+J109+J110+J111+J112+J113+J114+J115+J116</f>
        <v>56.014044</v>
      </c>
    </row>
    <row r="107" ht="27.75" spans="6:11">
      <c r="F107" s="11" t="s">
        <v>162</v>
      </c>
      <c r="G107" s="12" t="s">
        <v>163</v>
      </c>
      <c r="H107" s="13" t="s">
        <v>164</v>
      </c>
      <c r="I107" s="99" t="s">
        <v>165</v>
      </c>
      <c r="J107" s="100" t="s">
        <v>166</v>
      </c>
      <c r="K107" s="58"/>
    </row>
    <row r="108" ht="15.75" spans="6:11">
      <c r="F108" s="85" t="s">
        <v>193</v>
      </c>
      <c r="G108" s="15">
        <v>188</v>
      </c>
      <c r="H108" s="16">
        <v>186</v>
      </c>
      <c r="I108" s="101">
        <v>239.45</v>
      </c>
      <c r="J108" s="102">
        <f>I108*G108/1000</f>
        <v>45.0166</v>
      </c>
      <c r="K108" s="58"/>
    </row>
    <row r="109" ht="15.75" spans="6:11">
      <c r="F109" s="85" t="s">
        <v>194</v>
      </c>
      <c r="G109" s="15">
        <v>12.9</v>
      </c>
      <c r="H109" s="16">
        <v>12.9</v>
      </c>
      <c r="I109" s="103">
        <v>40</v>
      </c>
      <c r="J109" s="102">
        <f t="shared" ref="J109:J111" si="1">I109*G109/1000</f>
        <v>0.516</v>
      </c>
      <c r="K109" s="58"/>
    </row>
    <row r="110" ht="15.75" spans="6:11">
      <c r="F110" s="85" t="s">
        <v>180</v>
      </c>
      <c r="G110" s="15">
        <v>48</v>
      </c>
      <c r="H110" s="16">
        <v>48</v>
      </c>
      <c r="I110" s="62"/>
      <c r="J110" s="102">
        <f t="shared" si="1"/>
        <v>0</v>
      </c>
      <c r="K110" s="58"/>
    </row>
    <row r="111" ht="30.75" spans="6:11">
      <c r="F111" s="85" t="s">
        <v>232</v>
      </c>
      <c r="G111" s="15">
        <v>48</v>
      </c>
      <c r="H111" s="16">
        <v>48</v>
      </c>
      <c r="I111" s="104">
        <v>48.17</v>
      </c>
      <c r="J111" s="102">
        <f t="shared" si="1"/>
        <v>2.31216</v>
      </c>
      <c r="K111" s="58"/>
    </row>
    <row r="112" ht="15.75" spans="6:11">
      <c r="F112" s="85" t="s">
        <v>167</v>
      </c>
      <c r="G112" s="15">
        <v>6</v>
      </c>
      <c r="H112" s="16">
        <v>6</v>
      </c>
      <c r="I112" s="104">
        <v>175</v>
      </c>
      <c r="J112" s="102">
        <f>G112*I112/1000</f>
        <v>1.05</v>
      </c>
      <c r="K112" s="58"/>
    </row>
    <row r="113" ht="15.75" spans="5:11">
      <c r="E113"/>
      <c r="F113" s="85" t="s">
        <v>183</v>
      </c>
      <c r="G113" s="15">
        <v>12.9</v>
      </c>
      <c r="H113" s="16">
        <v>12.9</v>
      </c>
      <c r="I113" s="104">
        <v>55</v>
      </c>
      <c r="J113" s="102">
        <f t="shared" ref="J113:J118" si="2">I113*G113/1000</f>
        <v>0.7095</v>
      </c>
      <c r="K113" s="58"/>
    </row>
    <row r="114" ht="15.75" spans="5:11">
      <c r="E114"/>
      <c r="F114" s="85" t="s">
        <v>233</v>
      </c>
      <c r="G114" s="15">
        <v>6.94</v>
      </c>
      <c r="H114" s="16">
        <v>6.94</v>
      </c>
      <c r="I114" s="104">
        <v>173.6</v>
      </c>
      <c r="J114" s="102">
        <f t="shared" si="2"/>
        <v>1.204784</v>
      </c>
      <c r="K114" s="58"/>
    </row>
    <row r="115" ht="15.75" spans="5:11">
      <c r="E115"/>
      <c r="F115" s="85" t="s">
        <v>234</v>
      </c>
      <c r="G115" s="15">
        <v>6.94</v>
      </c>
      <c r="H115" s="16">
        <v>6.94</v>
      </c>
      <c r="I115" s="104">
        <v>200</v>
      </c>
      <c r="J115" s="67">
        <f t="shared" si="2"/>
        <v>1.388</v>
      </c>
      <c r="K115" s="58"/>
    </row>
    <row r="116" ht="15.75" spans="5:11">
      <c r="E116"/>
      <c r="F116" s="85" t="s">
        <v>173</v>
      </c>
      <c r="G116" s="15">
        <v>6.94</v>
      </c>
      <c r="H116" s="16">
        <v>6.94</v>
      </c>
      <c r="I116" s="62">
        <v>550</v>
      </c>
      <c r="J116" s="67">
        <f t="shared" si="2"/>
        <v>3.817</v>
      </c>
      <c r="K116" s="58"/>
    </row>
    <row r="117" spans="5:11">
      <c r="E117"/>
      <c r="F117" s="20"/>
      <c r="I117" s="57"/>
      <c r="K117" s="58"/>
    </row>
    <row r="118" spans="5:11">
      <c r="E118"/>
      <c r="F118" s="86" t="s">
        <v>199</v>
      </c>
      <c r="G118" s="87">
        <v>40</v>
      </c>
      <c r="H118" s="88"/>
      <c r="I118" s="105">
        <v>146.8</v>
      </c>
      <c r="J118" s="67">
        <f t="shared" si="2"/>
        <v>5.872</v>
      </c>
      <c r="K118" s="61">
        <f>J118</f>
        <v>5.872</v>
      </c>
    </row>
    <row r="119" spans="5:11">
      <c r="E119"/>
      <c r="F119" s="20"/>
      <c r="H119" s="52"/>
      <c r="I119" s="57"/>
      <c r="J119" s="53"/>
      <c r="K119" s="58"/>
    </row>
    <row r="120" spans="5:11">
      <c r="E120"/>
      <c r="F120" s="20"/>
      <c r="I120" s="57"/>
      <c r="K120" s="58"/>
    </row>
    <row r="121" ht="21" spans="5:11">
      <c r="E121"/>
      <c r="F121" s="89" t="s">
        <v>175</v>
      </c>
      <c r="G121" s="22"/>
      <c r="H121" s="22"/>
      <c r="I121" s="106"/>
      <c r="J121" s="66"/>
      <c r="K121" s="61">
        <f>J128+J130</f>
        <v>0.9925</v>
      </c>
    </row>
    <row r="122" spans="5:11">
      <c r="E122"/>
      <c r="F122" s="90" t="s">
        <v>191</v>
      </c>
      <c r="G122" s="22"/>
      <c r="H122" s="22"/>
      <c r="I122" s="106"/>
      <c r="J122" s="65"/>
      <c r="K122" s="58"/>
    </row>
    <row r="123" spans="5:11">
      <c r="E123"/>
      <c r="F123" s="91"/>
      <c r="G123" s="22"/>
      <c r="H123" s="22"/>
      <c r="I123" s="106"/>
      <c r="J123" s="65"/>
      <c r="K123" s="58"/>
    </row>
    <row r="124" spans="5:11">
      <c r="E124"/>
      <c r="F124" s="92" t="s">
        <v>192</v>
      </c>
      <c r="G124" s="22"/>
      <c r="H124" s="22"/>
      <c r="I124" s="106"/>
      <c r="J124" s="65"/>
      <c r="K124" s="58"/>
    </row>
    <row r="125" spans="5:11">
      <c r="E125"/>
      <c r="F125" s="93" t="s">
        <v>200</v>
      </c>
      <c r="G125" s="22"/>
      <c r="H125" s="22"/>
      <c r="I125" s="106"/>
      <c r="J125" s="65"/>
      <c r="K125" s="58"/>
    </row>
    <row r="126" ht="15.75" spans="5:11">
      <c r="E126"/>
      <c r="F126" s="24" t="s">
        <v>177</v>
      </c>
      <c r="G126" s="22"/>
      <c r="H126" s="22"/>
      <c r="I126" s="106"/>
      <c r="J126" s="65"/>
      <c r="K126" s="58"/>
    </row>
    <row r="127" ht="25.5" spans="5:11">
      <c r="E127"/>
      <c r="F127" s="94" t="s">
        <v>162</v>
      </c>
      <c r="G127" s="95" t="s">
        <v>163</v>
      </c>
      <c r="H127" s="95" t="s">
        <v>164</v>
      </c>
      <c r="I127" s="106"/>
      <c r="J127" s="65"/>
      <c r="K127" s="58"/>
    </row>
    <row r="128" spans="5:11">
      <c r="E128"/>
      <c r="F128" s="96" t="s">
        <v>178</v>
      </c>
      <c r="G128" s="97">
        <v>0.5</v>
      </c>
      <c r="H128" s="97">
        <v>0.5</v>
      </c>
      <c r="I128" s="106" t="s">
        <v>544</v>
      </c>
      <c r="J128" s="66">
        <f>G128*I128/1000</f>
        <v>0.25</v>
      </c>
      <c r="K128" s="58"/>
    </row>
    <row r="129" spans="5:11">
      <c r="E129"/>
      <c r="F129" s="96" t="s">
        <v>180</v>
      </c>
      <c r="G129" s="97">
        <v>54</v>
      </c>
      <c r="H129" s="97">
        <v>54</v>
      </c>
      <c r="I129" s="106"/>
      <c r="J129" s="65"/>
      <c r="K129" s="58"/>
    </row>
    <row r="130" spans="5:11">
      <c r="E130"/>
      <c r="F130" s="96" t="s">
        <v>183</v>
      </c>
      <c r="G130" s="97">
        <v>13.5</v>
      </c>
      <c r="H130" s="97">
        <v>13.5</v>
      </c>
      <c r="I130" s="106" t="s">
        <v>545</v>
      </c>
      <c r="J130" s="66">
        <f>G130*I130/1000</f>
        <v>0.7425</v>
      </c>
      <c r="K130" s="58"/>
    </row>
    <row r="131" spans="5:11">
      <c r="E131"/>
      <c r="F131" s="96" t="s">
        <v>180</v>
      </c>
      <c r="G131" s="97">
        <v>135</v>
      </c>
      <c r="H131" s="97">
        <v>135</v>
      </c>
      <c r="I131" s="106"/>
      <c r="J131" s="65"/>
      <c r="K131" s="58"/>
    </row>
    <row r="132" spans="5:11">
      <c r="E132"/>
      <c r="F132" s="20"/>
      <c r="I132" s="57"/>
      <c r="K132" s="58"/>
    </row>
    <row r="133" spans="5:11">
      <c r="E133"/>
      <c r="F133" s="20"/>
      <c r="I133" s="57"/>
      <c r="K133" s="58"/>
    </row>
    <row r="134" ht="22.5" customHeight="1" spans="5:11">
      <c r="E134"/>
      <c r="F134" s="107" t="s">
        <v>201</v>
      </c>
      <c r="G134" s="107"/>
      <c r="H134" s="107"/>
      <c r="I134" s="107"/>
      <c r="J134" s="107"/>
      <c r="K134" s="61">
        <f>K137+K139</f>
        <v>8.90525</v>
      </c>
    </row>
    <row r="135" ht="15.75" spans="5:11">
      <c r="E135"/>
      <c r="F135" s="20"/>
      <c r="I135" s="57"/>
      <c r="K135" s="58"/>
    </row>
    <row r="136" ht="29.25" spans="5:11">
      <c r="E136"/>
      <c r="F136" s="108" t="s">
        <v>162</v>
      </c>
      <c r="G136" s="109" t="s">
        <v>163</v>
      </c>
      <c r="H136" s="110" t="s">
        <v>164</v>
      </c>
      <c r="I136" s="132"/>
      <c r="J136" s="68"/>
      <c r="K136" s="58"/>
    </row>
    <row r="137" ht="15.75" spans="5:11">
      <c r="E137"/>
      <c r="F137" s="111" t="s">
        <v>173</v>
      </c>
      <c r="G137" s="112">
        <v>12.5</v>
      </c>
      <c r="H137" s="113">
        <v>12.5</v>
      </c>
      <c r="I137" s="132">
        <v>550</v>
      </c>
      <c r="J137" s="68">
        <f>G137*I137/1000</f>
        <v>6.875</v>
      </c>
      <c r="K137" s="58">
        <f>J137</f>
        <v>6.875</v>
      </c>
    </row>
    <row r="138" ht="15.75" spans="5:11">
      <c r="E138"/>
      <c r="F138" s="111" t="s">
        <v>202</v>
      </c>
      <c r="G138" s="112">
        <v>12.5</v>
      </c>
      <c r="H138" s="113">
        <v>12.5</v>
      </c>
      <c r="I138" s="132"/>
      <c r="J138" s="68"/>
      <c r="K138" s="58"/>
    </row>
    <row r="139" ht="15.75" spans="5:11">
      <c r="E139"/>
      <c r="F139" s="111" t="s">
        <v>203</v>
      </c>
      <c r="G139" s="112">
        <v>37.5</v>
      </c>
      <c r="H139" s="112">
        <v>37.5</v>
      </c>
      <c r="I139" s="64" t="s">
        <v>546</v>
      </c>
      <c r="J139" s="68">
        <f>G139*I139/1000</f>
        <v>2.03025</v>
      </c>
      <c r="K139" s="58">
        <f>J139</f>
        <v>2.03025</v>
      </c>
    </row>
    <row r="140" ht="15.75" spans="5:11">
      <c r="E140"/>
      <c r="F140" s="111" t="s">
        <v>205</v>
      </c>
      <c r="G140" s="112">
        <v>37.5</v>
      </c>
      <c r="H140" s="112">
        <v>37.5</v>
      </c>
      <c r="I140" s="132"/>
      <c r="J140" s="68"/>
      <c r="K140" s="58"/>
    </row>
    <row r="142" ht="17.25" spans="5:11">
      <c r="E142"/>
      <c r="F142" s="114" t="s">
        <v>283</v>
      </c>
      <c r="G142" s="115"/>
      <c r="H142" s="115"/>
      <c r="K142" s="69">
        <f>J147+J148</f>
        <v>11.7372</v>
      </c>
    </row>
    <row r="143" spans="5:8">
      <c r="E143"/>
      <c r="F143" s="116"/>
      <c r="G143" s="115"/>
      <c r="H143" s="115"/>
    </row>
    <row r="144" ht="31.5" customHeight="1" spans="5:8">
      <c r="E144"/>
      <c r="F144" s="117"/>
      <c r="G144" s="118" t="s">
        <v>284</v>
      </c>
      <c r="H144" s="118"/>
    </row>
    <row r="145" ht="15.75" spans="5:8">
      <c r="E145"/>
      <c r="F145" s="119"/>
      <c r="G145" s="118" t="s">
        <v>285</v>
      </c>
      <c r="H145" s="118"/>
    </row>
    <row r="146" ht="31.5" spans="5:8">
      <c r="E146"/>
      <c r="F146" s="117" t="s">
        <v>286</v>
      </c>
      <c r="G146" s="120" t="s">
        <v>163</v>
      </c>
      <c r="H146" s="120" t="s">
        <v>164</v>
      </c>
    </row>
    <row r="147" ht="16.5" spans="5:10">
      <c r="E147"/>
      <c r="F147" s="117" t="s">
        <v>287</v>
      </c>
      <c r="G147" s="121">
        <v>70.8</v>
      </c>
      <c r="H147" s="121">
        <v>60</v>
      </c>
      <c r="I147">
        <v>90</v>
      </c>
      <c r="J147">
        <f>G147*I147/1000</f>
        <v>6.372</v>
      </c>
    </row>
    <row r="148" ht="16.5" spans="5:10">
      <c r="E148"/>
      <c r="F148" s="117" t="s">
        <v>288</v>
      </c>
      <c r="G148" s="121">
        <v>63.12</v>
      </c>
      <c r="H148" s="121">
        <v>60</v>
      </c>
      <c r="I148">
        <v>85</v>
      </c>
      <c r="J148">
        <f>G148*I148/1000</f>
        <v>5.3652</v>
      </c>
    </row>
    <row r="149" ht="16.5" spans="5:8">
      <c r="E149"/>
      <c r="F149" s="117" t="s">
        <v>289</v>
      </c>
      <c r="G149" s="122"/>
      <c r="H149" s="121">
        <v>120</v>
      </c>
    </row>
    <row r="151" ht="25.5" spans="5:11">
      <c r="E151"/>
      <c r="F151" s="41" t="s">
        <v>131</v>
      </c>
      <c r="K151" s="69">
        <f>J158+J159+J160+J161+J162+J163</f>
        <v>5.9015</v>
      </c>
    </row>
    <row r="152" spans="5:6">
      <c r="E152"/>
      <c r="F152" s="50" t="s">
        <v>266</v>
      </c>
    </row>
    <row r="153" spans="5:6">
      <c r="E153"/>
      <c r="F153" s="50" t="s">
        <v>191</v>
      </c>
    </row>
    <row r="155" spans="5:6">
      <c r="E155"/>
      <c r="F155" s="71" t="s">
        <v>192</v>
      </c>
    </row>
    <row r="156" ht="15.75" spans="5:6">
      <c r="E156"/>
      <c r="F156" s="42" t="s">
        <v>251</v>
      </c>
    </row>
    <row r="157" ht="15.75" spans="5:8">
      <c r="E157"/>
      <c r="F157" s="43" t="s">
        <v>162</v>
      </c>
      <c r="G157" s="44" t="s">
        <v>163</v>
      </c>
      <c r="H157" s="45" t="s">
        <v>164</v>
      </c>
    </row>
    <row r="158" ht="15.75" spans="5:10">
      <c r="E158"/>
      <c r="F158" s="46" t="s">
        <v>290</v>
      </c>
      <c r="G158" s="47">
        <v>62.5</v>
      </c>
      <c r="H158" s="48">
        <v>50</v>
      </c>
      <c r="I158">
        <v>45</v>
      </c>
      <c r="J158">
        <f>G158*I158/1000</f>
        <v>2.8125</v>
      </c>
    </row>
    <row r="159" ht="15.75" spans="5:10">
      <c r="E159"/>
      <c r="F159" s="46" t="s">
        <v>252</v>
      </c>
      <c r="G159" s="47">
        <v>40</v>
      </c>
      <c r="H159" s="48">
        <v>30</v>
      </c>
      <c r="I159">
        <v>35</v>
      </c>
      <c r="J159">
        <f t="shared" ref="J159:J163" si="3">G159*I159/1000</f>
        <v>1.4</v>
      </c>
    </row>
    <row r="160" ht="15.75" spans="6:10">
      <c r="F160" s="46" t="s">
        <v>258</v>
      </c>
      <c r="G160" s="47">
        <v>15.8</v>
      </c>
      <c r="H160" s="48">
        <v>12.5</v>
      </c>
      <c r="I160">
        <v>30</v>
      </c>
      <c r="J160">
        <f t="shared" si="3"/>
        <v>0.474</v>
      </c>
    </row>
    <row r="161" ht="15.75" spans="6:10">
      <c r="F161" s="46" t="s">
        <v>259</v>
      </c>
      <c r="G161" s="47">
        <v>12</v>
      </c>
      <c r="H161" s="48">
        <v>10</v>
      </c>
      <c r="I161">
        <v>20</v>
      </c>
      <c r="J161">
        <f t="shared" si="3"/>
        <v>0.24</v>
      </c>
    </row>
    <row r="162" ht="15.75" spans="6:10">
      <c r="F162" s="46" t="s">
        <v>291</v>
      </c>
      <c r="G162" s="47">
        <v>2.5</v>
      </c>
      <c r="H162" s="48">
        <v>2.5</v>
      </c>
      <c r="I162">
        <v>130</v>
      </c>
      <c r="J162">
        <f t="shared" si="3"/>
        <v>0.325</v>
      </c>
    </row>
    <row r="163" ht="15.75" spans="6:10">
      <c r="F163" s="46" t="s">
        <v>249</v>
      </c>
      <c r="G163" s="47">
        <v>5</v>
      </c>
      <c r="H163" s="48">
        <v>5</v>
      </c>
      <c r="I163">
        <v>130</v>
      </c>
      <c r="J163">
        <f t="shared" si="3"/>
        <v>0.65</v>
      </c>
    </row>
    <row r="164" ht="15.75" spans="6:8">
      <c r="F164" s="46" t="s">
        <v>292</v>
      </c>
      <c r="G164" s="47">
        <v>200</v>
      </c>
      <c r="H164" s="48">
        <v>200</v>
      </c>
    </row>
    <row r="165" ht="15.75" spans="6:8">
      <c r="F165" s="46" t="s">
        <v>262</v>
      </c>
      <c r="G165" s="47">
        <v>200</v>
      </c>
      <c r="H165" s="48">
        <v>200</v>
      </c>
    </row>
    <row r="166" ht="15.75" spans="6:8">
      <c r="F166" s="46" t="s">
        <v>170</v>
      </c>
      <c r="G166" s="47">
        <v>200</v>
      </c>
      <c r="H166" s="48">
        <v>200</v>
      </c>
    </row>
    <row r="168" ht="16.5" spans="5:11">
      <c r="E168" s="123" t="s">
        <v>293</v>
      </c>
      <c r="F168" s="116"/>
      <c r="G168" s="115"/>
      <c r="H168" s="115"/>
      <c r="K168" s="69">
        <f>J171+J172+J174+J175+J176+J177+J178</f>
        <v>44.9144</v>
      </c>
    </row>
    <row r="169" spans="5:8">
      <c r="E169" s="124"/>
      <c r="F169" s="125" t="s">
        <v>162</v>
      </c>
      <c r="G169" s="126" t="s">
        <v>163</v>
      </c>
      <c r="H169" s="126" t="s">
        <v>164</v>
      </c>
    </row>
    <row r="170" spans="5:8">
      <c r="E170" s="124"/>
      <c r="F170" s="127" t="s">
        <v>294</v>
      </c>
      <c r="G170" s="126">
        <v>196.6</v>
      </c>
      <c r="H170" s="126">
        <v>174.6</v>
      </c>
    </row>
    <row r="171" spans="5:10">
      <c r="E171" s="124"/>
      <c r="F171" s="127" t="s">
        <v>295</v>
      </c>
      <c r="G171" s="126">
        <v>207.4</v>
      </c>
      <c r="H171" s="126">
        <v>153.4</v>
      </c>
      <c r="I171">
        <v>185</v>
      </c>
      <c r="J171">
        <f>G171*I171/1000</f>
        <v>38.369</v>
      </c>
    </row>
    <row r="172" spans="5:10">
      <c r="E172" s="124"/>
      <c r="F172" s="127" t="s">
        <v>249</v>
      </c>
      <c r="G172" s="126">
        <v>4</v>
      </c>
      <c r="H172" s="126">
        <v>4</v>
      </c>
      <c r="I172">
        <v>130</v>
      </c>
      <c r="J172">
        <f t="shared" ref="J172:J178" si="4">G172*I172/1000</f>
        <v>0.52</v>
      </c>
    </row>
    <row r="173" spans="5:8">
      <c r="E173" s="124"/>
      <c r="F173" s="128" t="s">
        <v>296</v>
      </c>
      <c r="G173" s="126" t="s">
        <v>172</v>
      </c>
      <c r="H173" s="126">
        <v>66.6</v>
      </c>
    </row>
    <row r="174" spans="5:10">
      <c r="E174" s="124"/>
      <c r="F174" s="127" t="s">
        <v>259</v>
      </c>
      <c r="G174" s="126">
        <v>12.6</v>
      </c>
      <c r="H174" s="126">
        <v>10.6</v>
      </c>
      <c r="I174">
        <v>20</v>
      </c>
      <c r="J174">
        <f t="shared" si="4"/>
        <v>0.252</v>
      </c>
    </row>
    <row r="175" spans="5:10">
      <c r="E175" s="124"/>
      <c r="F175" s="127" t="s">
        <v>258</v>
      </c>
      <c r="G175" s="126">
        <v>13.4</v>
      </c>
      <c r="H175" s="126">
        <v>10.6</v>
      </c>
      <c r="I175">
        <v>30</v>
      </c>
      <c r="J175">
        <f t="shared" si="4"/>
        <v>0.402</v>
      </c>
    </row>
    <row r="176" spans="5:10">
      <c r="E176" s="127" t="s">
        <v>297</v>
      </c>
      <c r="F176" s="127"/>
      <c r="G176" s="126">
        <v>46.6</v>
      </c>
      <c r="H176" s="126">
        <v>46.6</v>
      </c>
      <c r="I176">
        <v>79</v>
      </c>
      <c r="J176">
        <f t="shared" si="4"/>
        <v>3.6814</v>
      </c>
    </row>
    <row r="177" spans="5:10">
      <c r="E177" s="127" t="s">
        <v>249</v>
      </c>
      <c r="F177" s="127"/>
      <c r="G177" s="126">
        <v>10.6</v>
      </c>
      <c r="H177" s="126">
        <v>10.6</v>
      </c>
      <c r="I177">
        <v>130</v>
      </c>
      <c r="J177">
        <f t="shared" si="4"/>
        <v>1.378</v>
      </c>
    </row>
    <row r="178" spans="5:10">
      <c r="E178" s="127" t="s">
        <v>298</v>
      </c>
      <c r="F178" s="127"/>
      <c r="G178" s="126">
        <v>2.4</v>
      </c>
      <c r="H178" s="126">
        <v>2.4</v>
      </c>
      <c r="I178">
        <v>130</v>
      </c>
      <c r="J178">
        <f t="shared" si="4"/>
        <v>0.312</v>
      </c>
    </row>
    <row r="179" spans="5:8">
      <c r="E179" s="129" t="s">
        <v>299</v>
      </c>
      <c r="F179" s="129"/>
      <c r="G179" s="126" t="s">
        <v>172</v>
      </c>
      <c r="H179" s="126">
        <v>133.4</v>
      </c>
    </row>
    <row r="181" ht="26.25" spans="6:11">
      <c r="F181" s="41" t="s">
        <v>300</v>
      </c>
      <c r="K181" s="69">
        <f>J183+J190+J192</f>
        <v>2.9502</v>
      </c>
    </row>
    <row r="182" ht="15.75" spans="6:8">
      <c r="F182" s="43" t="s">
        <v>162</v>
      </c>
      <c r="G182" s="44" t="s">
        <v>163</v>
      </c>
      <c r="H182" s="45" t="s">
        <v>164</v>
      </c>
    </row>
    <row r="183" ht="15.75" spans="6:10">
      <c r="F183" s="46" t="s">
        <v>301</v>
      </c>
      <c r="G183" s="47">
        <v>20</v>
      </c>
      <c r="H183" s="48">
        <v>50</v>
      </c>
      <c r="I183">
        <v>97.51</v>
      </c>
      <c r="J183">
        <f>G183*I183/1000</f>
        <v>1.9502</v>
      </c>
    </row>
    <row r="184" ht="15.75" spans="6:8">
      <c r="F184" s="46" t="s">
        <v>302</v>
      </c>
      <c r="G184" s="47">
        <v>15</v>
      </c>
      <c r="H184" s="48">
        <v>56</v>
      </c>
    </row>
    <row r="185" ht="15.75" spans="6:8">
      <c r="F185" s="46" t="s">
        <v>303</v>
      </c>
      <c r="G185" s="47">
        <v>30</v>
      </c>
      <c r="H185" s="48">
        <v>45</v>
      </c>
    </row>
    <row r="186" ht="30.75" spans="6:8">
      <c r="F186" s="46" t="s">
        <v>304</v>
      </c>
      <c r="G186" s="47">
        <v>20</v>
      </c>
      <c r="H186" s="48">
        <v>37</v>
      </c>
    </row>
    <row r="187" ht="15.75" spans="6:8">
      <c r="F187" s="46" t="s">
        <v>305</v>
      </c>
      <c r="G187" s="47">
        <v>25</v>
      </c>
      <c r="H187" s="48">
        <v>46</v>
      </c>
    </row>
    <row r="188" ht="15.75" spans="6:8">
      <c r="F188" s="46" t="s">
        <v>306</v>
      </c>
      <c r="G188" s="47">
        <v>20</v>
      </c>
      <c r="H188" s="48">
        <v>32</v>
      </c>
    </row>
    <row r="189" ht="15.75" spans="6:8">
      <c r="F189" s="72" t="s">
        <v>307</v>
      </c>
      <c r="G189" s="49" t="s">
        <v>172</v>
      </c>
      <c r="H189" s="130" t="s">
        <v>172</v>
      </c>
    </row>
    <row r="190" ht="15.75" spans="6:10">
      <c r="F190" s="46" t="s">
        <v>183</v>
      </c>
      <c r="G190" s="47">
        <v>16</v>
      </c>
      <c r="H190" s="48">
        <v>16</v>
      </c>
      <c r="I190">
        <v>55</v>
      </c>
      <c r="J190">
        <f>G190*I190/1000</f>
        <v>0.88</v>
      </c>
    </row>
    <row r="191" ht="24.75" spans="6:8">
      <c r="F191" s="72" t="s">
        <v>308</v>
      </c>
      <c r="G191" s="131">
        <v>11</v>
      </c>
      <c r="H191" s="73">
        <v>11</v>
      </c>
    </row>
    <row r="192" ht="15.75" spans="6:10">
      <c r="F192" s="46" t="s">
        <v>309</v>
      </c>
      <c r="G192" s="47">
        <v>0.2</v>
      </c>
      <c r="H192" s="48">
        <v>0.2</v>
      </c>
      <c r="I192">
        <v>600</v>
      </c>
      <c r="J192">
        <f>G192*I192/1000</f>
        <v>0.12</v>
      </c>
    </row>
    <row r="193" ht="15.75" spans="6:8">
      <c r="F193" s="46" t="s">
        <v>180</v>
      </c>
      <c r="G193" s="47">
        <v>203</v>
      </c>
      <c r="H193" s="48">
        <v>203</v>
      </c>
    </row>
    <row r="195" spans="6:11">
      <c r="F195" s="4" t="s">
        <v>32</v>
      </c>
      <c r="G195">
        <v>80</v>
      </c>
      <c r="I195">
        <v>29.72</v>
      </c>
      <c r="K195" s="69">
        <f>G195*I195/1000</f>
        <v>2.3776</v>
      </c>
    </row>
    <row r="197" spans="6:11">
      <c r="F197" s="86" t="s">
        <v>310</v>
      </c>
      <c r="G197">
        <v>250</v>
      </c>
      <c r="I197">
        <v>150</v>
      </c>
      <c r="K197" s="69">
        <f>G197*I197/1000</f>
        <v>37.5</v>
      </c>
    </row>
    <row r="198" spans="11:11">
      <c r="K198" s="69">
        <f>G198*I198/1000</f>
        <v>0</v>
      </c>
    </row>
    <row r="199" s="2" customFormat="1" spans="5:11">
      <c r="E199" s="81"/>
      <c r="F199" s="81" t="s">
        <v>206</v>
      </c>
      <c r="K199" s="143">
        <f>K201+K222+K224+K226+K243+K252+K275+K287+K289</f>
        <v>127.781781</v>
      </c>
    </row>
    <row r="201" ht="28.5" spans="6:11">
      <c r="F201" s="133" t="s">
        <v>311</v>
      </c>
      <c r="K201" s="69">
        <f>J211+J212+J213+J215+J216+J217+J218+J220</f>
        <v>14.959731</v>
      </c>
    </row>
    <row r="202" spans="6:6">
      <c r="F202" s="134" t="s">
        <v>154</v>
      </c>
    </row>
    <row r="204" spans="6:6">
      <c r="F204" s="71" t="s">
        <v>155</v>
      </c>
    </row>
    <row r="205" spans="6:6">
      <c r="F205" s="75" t="s">
        <v>156</v>
      </c>
    </row>
    <row r="206" spans="6:6">
      <c r="F206" s="75" t="s">
        <v>157</v>
      </c>
    </row>
    <row r="207" spans="6:6">
      <c r="F207" s="134" t="s">
        <v>312</v>
      </c>
    </row>
    <row r="208" ht="15.75" spans="5:6">
      <c r="E208"/>
      <c r="F208" s="135" t="s">
        <v>313</v>
      </c>
    </row>
    <row r="209" ht="27.75" spans="5:8">
      <c r="E209"/>
      <c r="F209" s="77" t="s">
        <v>162</v>
      </c>
      <c r="G209" s="12" t="s">
        <v>163</v>
      </c>
      <c r="H209" s="13" t="s">
        <v>164</v>
      </c>
    </row>
    <row r="210" ht="15.75" spans="5:8">
      <c r="E210"/>
      <c r="F210" s="78" t="s">
        <v>314</v>
      </c>
      <c r="G210" s="18" t="s">
        <v>172</v>
      </c>
      <c r="H210" s="19">
        <v>160</v>
      </c>
    </row>
    <row r="211" ht="15.75" spans="5:10">
      <c r="E211"/>
      <c r="F211" s="46" t="s">
        <v>315</v>
      </c>
      <c r="G211" s="15">
        <v>77.3</v>
      </c>
      <c r="H211" s="16">
        <v>77.3</v>
      </c>
      <c r="I211">
        <v>37</v>
      </c>
      <c r="J211">
        <f>G211*I211/1000</f>
        <v>2.8601</v>
      </c>
    </row>
    <row r="212" ht="15.75" spans="5:10">
      <c r="E212"/>
      <c r="F212" s="46" t="s">
        <v>167</v>
      </c>
      <c r="G212" s="15">
        <v>3.63</v>
      </c>
      <c r="H212" s="16">
        <v>3.63</v>
      </c>
      <c r="I212">
        <v>175</v>
      </c>
      <c r="J212">
        <f>G212*I212/1000</f>
        <v>0.63525</v>
      </c>
    </row>
    <row r="213" ht="30.75" spans="5:10">
      <c r="E213"/>
      <c r="F213" s="46" t="s">
        <v>316</v>
      </c>
      <c r="G213" s="15">
        <v>77.3</v>
      </c>
      <c r="H213" s="16">
        <v>77.3</v>
      </c>
      <c r="I213">
        <v>48.17</v>
      </c>
      <c r="J213">
        <f t="shared" ref="J213:J220" si="5">G213*I213/1000</f>
        <v>3.723541</v>
      </c>
    </row>
    <row r="214" ht="15.75" spans="5:8">
      <c r="E214"/>
      <c r="F214" s="46" t="s">
        <v>170</v>
      </c>
      <c r="G214" s="15">
        <v>77.3</v>
      </c>
      <c r="H214" s="16">
        <v>77.3</v>
      </c>
    </row>
    <row r="215" ht="15.75" spans="5:10">
      <c r="E215"/>
      <c r="F215" s="46" t="s">
        <v>317</v>
      </c>
      <c r="G215" s="136">
        <v>0.8</v>
      </c>
      <c r="H215" s="137">
        <v>0.8</v>
      </c>
      <c r="I215" s="87">
        <v>790</v>
      </c>
      <c r="J215" s="87">
        <f t="shared" si="5"/>
        <v>0.632</v>
      </c>
    </row>
    <row r="216" ht="15.75" spans="5:10">
      <c r="E216"/>
      <c r="F216" s="46" t="s">
        <v>183</v>
      </c>
      <c r="G216" s="15">
        <v>2.73</v>
      </c>
      <c r="H216" s="16">
        <v>2.73</v>
      </c>
      <c r="I216">
        <v>55</v>
      </c>
      <c r="J216">
        <f t="shared" si="5"/>
        <v>0.15015</v>
      </c>
    </row>
    <row r="217" ht="15.75" spans="5:10">
      <c r="E217"/>
      <c r="F217" s="46" t="s">
        <v>264</v>
      </c>
      <c r="G217" s="15">
        <v>1.37</v>
      </c>
      <c r="H217" s="16">
        <v>1.37</v>
      </c>
      <c r="I217">
        <v>17</v>
      </c>
      <c r="J217">
        <f t="shared" si="5"/>
        <v>0.02329</v>
      </c>
    </row>
    <row r="218" ht="15.75" spans="5:10">
      <c r="E218"/>
      <c r="F218" s="46" t="s">
        <v>318</v>
      </c>
      <c r="G218" s="15">
        <v>8.18</v>
      </c>
      <c r="H218" s="16">
        <v>8.18</v>
      </c>
      <c r="I218">
        <v>130</v>
      </c>
      <c r="J218">
        <f t="shared" si="5"/>
        <v>1.0634</v>
      </c>
    </row>
    <row r="219" ht="15.75" spans="5:8">
      <c r="E219"/>
      <c r="F219" s="78" t="s">
        <v>319</v>
      </c>
      <c r="G219" s="18" t="s">
        <v>172</v>
      </c>
      <c r="H219" s="19">
        <v>136</v>
      </c>
    </row>
    <row r="220" ht="15.75" spans="5:10">
      <c r="E220"/>
      <c r="F220" s="46" t="s">
        <v>320</v>
      </c>
      <c r="G220" s="15">
        <v>40</v>
      </c>
      <c r="H220" s="16">
        <v>40</v>
      </c>
      <c r="I220">
        <v>146.8</v>
      </c>
      <c r="J220">
        <f t="shared" si="5"/>
        <v>5.872</v>
      </c>
    </row>
    <row r="222" spans="5:11">
      <c r="E222"/>
      <c r="F222" s="4" t="s">
        <v>321</v>
      </c>
      <c r="G222" s="52">
        <v>200</v>
      </c>
      <c r="I222">
        <v>48.17</v>
      </c>
      <c r="K222" s="69">
        <f>G222*I222/1000</f>
        <v>9.634</v>
      </c>
    </row>
    <row r="223" ht="15.75" spans="5:5">
      <c r="E223"/>
    </row>
    <row r="224" ht="15.75" spans="5:11">
      <c r="E224"/>
      <c r="F224" s="138" t="s">
        <v>246</v>
      </c>
      <c r="G224" s="6">
        <v>126</v>
      </c>
      <c r="H224" s="7">
        <v>120</v>
      </c>
      <c r="I224">
        <v>85</v>
      </c>
      <c r="K224" s="69">
        <f>G224*I224/1000</f>
        <v>10.71</v>
      </c>
    </row>
    <row r="226" ht="26.25" spans="5:11">
      <c r="E226"/>
      <c r="F226" s="41" t="s">
        <v>322</v>
      </c>
      <c r="K226" s="69">
        <f>J228+J231+J237+J239+J240</f>
        <v>4.615</v>
      </c>
    </row>
    <row r="227" ht="15.75" spans="5:8">
      <c r="E227"/>
      <c r="F227" s="43" t="s">
        <v>162</v>
      </c>
      <c r="G227" s="44" t="s">
        <v>163</v>
      </c>
      <c r="H227" s="45" t="s">
        <v>164</v>
      </c>
    </row>
    <row r="228" ht="15.75" spans="5:10">
      <c r="E228"/>
      <c r="F228" s="46" t="s">
        <v>318</v>
      </c>
      <c r="G228" s="139">
        <v>2.5</v>
      </c>
      <c r="H228" s="140">
        <v>2.5</v>
      </c>
      <c r="I228">
        <v>130</v>
      </c>
      <c r="J228">
        <f>G228*I228/1000</f>
        <v>0.325</v>
      </c>
    </row>
    <row r="229" ht="15.75" spans="5:8">
      <c r="E229"/>
      <c r="F229" s="46" t="s">
        <v>323</v>
      </c>
      <c r="G229" s="49" t="s">
        <v>172</v>
      </c>
      <c r="H229" s="48">
        <v>175</v>
      </c>
    </row>
    <row r="230" ht="15.75" spans="5:8">
      <c r="E230"/>
      <c r="F230" s="46" t="s">
        <v>170</v>
      </c>
      <c r="G230" s="47">
        <v>175</v>
      </c>
      <c r="H230" s="48">
        <v>175</v>
      </c>
    </row>
    <row r="231" ht="15.75" spans="5:10">
      <c r="E231"/>
      <c r="F231" s="46" t="s">
        <v>252</v>
      </c>
      <c r="G231" s="47">
        <v>100</v>
      </c>
      <c r="H231" s="48">
        <v>75</v>
      </c>
      <c r="I231">
        <v>35</v>
      </c>
      <c r="J231">
        <f>G231*I231/1000</f>
        <v>3.5</v>
      </c>
    </row>
    <row r="232" ht="15.75" hidden="1" spans="5:8">
      <c r="E232"/>
      <c r="F232" s="46" t="s">
        <v>324</v>
      </c>
      <c r="G232" s="47">
        <v>10</v>
      </c>
      <c r="H232" s="48">
        <v>10</v>
      </c>
    </row>
    <row r="233" ht="15.75" hidden="1" spans="5:8">
      <c r="E233"/>
      <c r="F233" s="46" t="s">
        <v>325</v>
      </c>
      <c r="G233" s="47">
        <v>10</v>
      </c>
      <c r="H233" s="48">
        <v>10</v>
      </c>
    </row>
    <row r="234" ht="15.75" hidden="1" spans="5:8">
      <c r="E234"/>
      <c r="F234" s="46" t="s">
        <v>326</v>
      </c>
      <c r="G234" s="47">
        <v>10</v>
      </c>
      <c r="H234" s="48">
        <v>10</v>
      </c>
    </row>
    <row r="235" ht="15.75" hidden="1" spans="5:8">
      <c r="E235"/>
      <c r="F235" s="46" t="s">
        <v>327</v>
      </c>
      <c r="G235" s="141">
        <v>44323</v>
      </c>
      <c r="H235" s="142">
        <v>44323</v>
      </c>
    </row>
    <row r="236" ht="15.75" hidden="1" spans="5:8">
      <c r="E236"/>
      <c r="F236" s="46" t="s">
        <v>328</v>
      </c>
      <c r="G236" s="47">
        <v>5</v>
      </c>
      <c r="H236" s="48">
        <v>5</v>
      </c>
    </row>
    <row r="237" ht="15.75" spans="5:10">
      <c r="E237"/>
      <c r="F237" s="46" t="s">
        <v>329</v>
      </c>
      <c r="G237" s="47">
        <v>5</v>
      </c>
      <c r="H237" s="48">
        <v>5</v>
      </c>
      <c r="I237">
        <v>35</v>
      </c>
      <c r="J237">
        <f>G237*I237/1000</f>
        <v>0.175</v>
      </c>
    </row>
    <row r="238" ht="15.75" hidden="1" spans="5:8">
      <c r="E238"/>
      <c r="F238" s="46" t="s">
        <v>330</v>
      </c>
      <c r="G238" s="47">
        <v>5</v>
      </c>
      <c r="H238" s="48">
        <v>5</v>
      </c>
    </row>
    <row r="239" ht="15.75" spans="5:10">
      <c r="E239"/>
      <c r="F239" s="46" t="s">
        <v>331</v>
      </c>
      <c r="G239" s="139">
        <v>12.5</v>
      </c>
      <c r="H239" s="48">
        <v>10</v>
      </c>
      <c r="I239">
        <v>30</v>
      </c>
      <c r="J239">
        <f>G239*I239/1000</f>
        <v>0.375</v>
      </c>
    </row>
    <row r="240" ht="15.75" spans="5:10">
      <c r="E240"/>
      <c r="F240" s="46" t="s">
        <v>259</v>
      </c>
      <c r="G240" s="47">
        <v>12</v>
      </c>
      <c r="H240" s="48">
        <v>10</v>
      </c>
      <c r="I240">
        <v>20</v>
      </c>
      <c r="J240">
        <f>G240*I240/1000</f>
        <v>0.24</v>
      </c>
    </row>
    <row r="243" ht="25.5" spans="5:11">
      <c r="E243"/>
      <c r="F243" s="41" t="s">
        <v>332</v>
      </c>
      <c r="K243" s="69">
        <f>J246+J248+J249</f>
        <v>8.42105</v>
      </c>
    </row>
    <row r="244" ht="15.75" spans="5:6">
      <c r="E244"/>
      <c r="F244" s="42" t="s">
        <v>267</v>
      </c>
    </row>
    <row r="245" ht="15.75" spans="5:8">
      <c r="E245"/>
      <c r="F245" s="43" t="s">
        <v>162</v>
      </c>
      <c r="G245" s="44" t="s">
        <v>163</v>
      </c>
      <c r="H245" s="45" t="s">
        <v>164</v>
      </c>
    </row>
    <row r="246" ht="15.75" spans="5:10">
      <c r="E246"/>
      <c r="F246" s="46" t="s">
        <v>333</v>
      </c>
      <c r="G246" s="47">
        <v>63</v>
      </c>
      <c r="H246" s="48">
        <v>63</v>
      </c>
      <c r="I246">
        <v>58</v>
      </c>
      <c r="J246">
        <f>G246*I246/1000</f>
        <v>3.654</v>
      </c>
    </row>
    <row r="247" ht="15.75" spans="5:8">
      <c r="E247"/>
      <c r="F247" s="46" t="s">
        <v>180</v>
      </c>
      <c r="G247" s="47">
        <v>378</v>
      </c>
      <c r="H247" s="48">
        <v>378</v>
      </c>
    </row>
    <row r="248" ht="15.75" spans="5:10">
      <c r="E248"/>
      <c r="F248" s="46" t="s">
        <v>264</v>
      </c>
      <c r="G248" s="47">
        <v>3.15</v>
      </c>
      <c r="H248" s="48">
        <v>3.15</v>
      </c>
      <c r="I248">
        <v>17</v>
      </c>
      <c r="J248">
        <f>G248*I248/1000</f>
        <v>0.05355</v>
      </c>
    </row>
    <row r="249" ht="15.75" spans="5:10">
      <c r="E249"/>
      <c r="F249" s="46" t="s">
        <v>173</v>
      </c>
      <c r="G249" s="47">
        <v>8.57</v>
      </c>
      <c r="H249" s="48">
        <v>8.57</v>
      </c>
      <c r="I249">
        <v>550</v>
      </c>
      <c r="J249">
        <f>G249*I249/1000</f>
        <v>4.7135</v>
      </c>
    </row>
    <row r="252" ht="25.5" spans="5:11">
      <c r="E252"/>
      <c r="F252" s="41" t="s">
        <v>334</v>
      </c>
      <c r="K252" s="69">
        <f>J266+J268+J269+J270+J271</f>
        <v>30.714</v>
      </c>
    </row>
    <row r="253" spans="5:6">
      <c r="E253"/>
      <c r="F253" s="50" t="s">
        <v>335</v>
      </c>
    </row>
    <row r="254" spans="5:6">
      <c r="E254"/>
      <c r="F254" s="50" t="s">
        <v>191</v>
      </c>
    </row>
    <row r="256" spans="5:11">
      <c r="E256"/>
      <c r="F256" s="71" t="s">
        <v>192</v>
      </c>
      <c r="K256"/>
    </row>
    <row r="257" spans="5:11">
      <c r="E257"/>
      <c r="F257" s="144"/>
      <c r="K257"/>
    </row>
    <row r="258" hidden="1" spans="5:11">
      <c r="E258"/>
      <c r="F258" s="145" t="s">
        <v>336</v>
      </c>
      <c r="K258"/>
    </row>
    <row r="259" ht="15.75" spans="5:11">
      <c r="E259"/>
      <c r="F259" s="42" t="s">
        <v>272</v>
      </c>
      <c r="K259"/>
    </row>
    <row r="260" ht="15.75" spans="5:11">
      <c r="E260"/>
      <c r="F260" s="43" t="s">
        <v>162</v>
      </c>
      <c r="G260" s="44" t="s">
        <v>163</v>
      </c>
      <c r="H260" s="45" t="s">
        <v>164</v>
      </c>
      <c r="K260"/>
    </row>
    <row r="261" ht="30.75" hidden="1" spans="5:11">
      <c r="E261"/>
      <c r="F261" s="46" t="s">
        <v>337</v>
      </c>
      <c r="G261" s="47">
        <v>107</v>
      </c>
      <c r="H261" s="48">
        <v>79</v>
      </c>
      <c r="K261"/>
    </row>
    <row r="262" ht="30.75" hidden="1" spans="5:11">
      <c r="E262"/>
      <c r="F262" s="46" t="s">
        <v>338</v>
      </c>
      <c r="G262" s="47">
        <v>107</v>
      </c>
      <c r="H262" s="48">
        <v>79</v>
      </c>
      <c r="K262"/>
    </row>
    <row r="263" ht="15.75" hidden="1" spans="5:11">
      <c r="E263"/>
      <c r="F263" s="46" t="s">
        <v>339</v>
      </c>
      <c r="G263" s="47">
        <v>107</v>
      </c>
      <c r="H263" s="48">
        <v>79</v>
      </c>
      <c r="K263"/>
    </row>
    <row r="264" ht="15.75" hidden="1" spans="5:11">
      <c r="E264"/>
      <c r="F264" s="46" t="s">
        <v>340</v>
      </c>
      <c r="G264" s="47">
        <v>107</v>
      </c>
      <c r="H264" s="48">
        <v>79</v>
      </c>
      <c r="K264"/>
    </row>
    <row r="265" ht="15.75" hidden="1" spans="5:11">
      <c r="E265"/>
      <c r="F265" s="46" t="s">
        <v>341</v>
      </c>
      <c r="G265" s="47">
        <v>107</v>
      </c>
      <c r="H265" s="48">
        <v>79</v>
      </c>
      <c r="K265"/>
    </row>
    <row r="266" ht="15.75" spans="5:11">
      <c r="E266"/>
      <c r="F266" s="46" t="s">
        <v>342</v>
      </c>
      <c r="G266" s="47">
        <v>87</v>
      </c>
      <c r="H266" s="48">
        <v>74</v>
      </c>
      <c r="I266">
        <v>330</v>
      </c>
      <c r="J266">
        <f>G266*I266/1000</f>
        <v>28.71</v>
      </c>
      <c r="K266"/>
    </row>
    <row r="267" ht="30.75" spans="5:11">
      <c r="E267"/>
      <c r="F267" s="46" t="s">
        <v>343</v>
      </c>
      <c r="G267" s="47">
        <v>87</v>
      </c>
      <c r="H267" s="48">
        <v>74</v>
      </c>
      <c r="K267"/>
    </row>
    <row r="268" ht="15.75" spans="5:11">
      <c r="E268"/>
      <c r="F268" s="46" t="s">
        <v>249</v>
      </c>
      <c r="G268" s="47">
        <v>5</v>
      </c>
      <c r="H268" s="48">
        <v>5</v>
      </c>
      <c r="I268">
        <v>130</v>
      </c>
      <c r="J268">
        <f>G268*I268/1000</f>
        <v>0.65</v>
      </c>
      <c r="K268"/>
    </row>
    <row r="269" ht="15.75" spans="5:11">
      <c r="E269"/>
      <c r="F269" s="46" t="s">
        <v>259</v>
      </c>
      <c r="G269" s="47">
        <v>12</v>
      </c>
      <c r="H269" s="48">
        <v>10</v>
      </c>
      <c r="I269">
        <v>20</v>
      </c>
      <c r="J269">
        <f>G269*I269/1000</f>
        <v>0.24</v>
      </c>
      <c r="K269"/>
    </row>
    <row r="270" ht="15.75" spans="5:11">
      <c r="E270"/>
      <c r="F270" s="46" t="s">
        <v>291</v>
      </c>
      <c r="G270" s="47">
        <v>8</v>
      </c>
      <c r="H270" s="48">
        <v>8</v>
      </c>
      <c r="I270">
        <v>130</v>
      </c>
      <c r="J270">
        <f>G270*I270/1000</f>
        <v>1.04</v>
      </c>
      <c r="K270"/>
    </row>
    <row r="271" ht="15.75" spans="5:11">
      <c r="E271"/>
      <c r="F271" s="46" t="s">
        <v>196</v>
      </c>
      <c r="G271" s="47">
        <v>2</v>
      </c>
      <c r="H271" s="48">
        <v>2</v>
      </c>
      <c r="I271">
        <v>37</v>
      </c>
      <c r="J271">
        <f>G271*I271/1000</f>
        <v>0.074</v>
      </c>
      <c r="K271"/>
    </row>
    <row r="272" ht="15.75" spans="5:8">
      <c r="E272"/>
      <c r="F272" s="72" t="s">
        <v>344</v>
      </c>
      <c r="G272" s="49" t="s">
        <v>172</v>
      </c>
      <c r="H272" s="73">
        <v>50</v>
      </c>
    </row>
    <row r="273" ht="15.75" spans="5:8">
      <c r="E273"/>
      <c r="F273" s="72" t="s">
        <v>345</v>
      </c>
      <c r="G273" s="49" t="s">
        <v>172</v>
      </c>
      <c r="H273" s="73">
        <v>50</v>
      </c>
    </row>
    <row r="275" ht="15.75" spans="5:11">
      <c r="E275"/>
      <c r="F275" s="146" t="s">
        <v>423</v>
      </c>
      <c r="K275" s="175">
        <f>J279+J280+J281</f>
        <v>5.1004</v>
      </c>
    </row>
    <row r="276" ht="26.25" customHeight="1" spans="5:8">
      <c r="E276"/>
      <c r="F276" s="147" t="s">
        <v>286</v>
      </c>
      <c r="G276" s="148" t="s">
        <v>284</v>
      </c>
      <c r="H276" s="149"/>
    </row>
    <row r="277" ht="15.75" spans="5:8">
      <c r="E277"/>
      <c r="F277" s="150"/>
      <c r="G277" s="151" t="s">
        <v>515</v>
      </c>
      <c r="H277" s="152"/>
    </row>
    <row r="278" ht="15.75" spans="6:8">
      <c r="F278" s="153"/>
      <c r="G278" s="152" t="s">
        <v>516</v>
      </c>
      <c r="H278" s="152" t="s">
        <v>517</v>
      </c>
    </row>
    <row r="279" ht="15.75" spans="5:10">
      <c r="E279"/>
      <c r="F279" s="154" t="s">
        <v>185</v>
      </c>
      <c r="G279" s="152">
        <v>17</v>
      </c>
      <c r="H279" s="152">
        <v>7</v>
      </c>
      <c r="I279">
        <v>215</v>
      </c>
      <c r="J279" s="53">
        <f>G279*I279/1000</f>
        <v>3.655</v>
      </c>
    </row>
    <row r="280" ht="15.75" spans="5:8">
      <c r="E280"/>
      <c r="F280" s="154" t="s">
        <v>180</v>
      </c>
      <c r="G280" s="152">
        <v>214</v>
      </c>
      <c r="H280" s="152">
        <v>214</v>
      </c>
    </row>
    <row r="281" ht="15.75" spans="5:10">
      <c r="E281"/>
      <c r="F281" s="154" t="s">
        <v>183</v>
      </c>
      <c r="G281" s="152">
        <v>20</v>
      </c>
      <c r="H281" s="152">
        <v>20</v>
      </c>
      <c r="I281">
        <v>72.27</v>
      </c>
      <c r="J281">
        <f>G281*I281/1000</f>
        <v>1.4454</v>
      </c>
    </row>
    <row r="282" ht="15.75" spans="5:8">
      <c r="E282"/>
      <c r="F282" s="155" t="s">
        <v>518</v>
      </c>
      <c r="G282" s="152" t="s">
        <v>172</v>
      </c>
      <c r="H282" s="152" t="s">
        <v>172</v>
      </c>
    </row>
    <row r="283" spans="5:8">
      <c r="E283"/>
      <c r="F283" s="156" t="s">
        <v>494</v>
      </c>
      <c r="G283" s="157" t="s">
        <v>172</v>
      </c>
      <c r="H283" s="158">
        <v>200</v>
      </c>
    </row>
    <row r="284" spans="5:6">
      <c r="E284"/>
      <c r="F284" s="86"/>
    </row>
    <row r="287" spans="5:11">
      <c r="E287"/>
      <c r="F287" s="4" t="s">
        <v>32</v>
      </c>
      <c r="G287">
        <v>80</v>
      </c>
      <c r="I287">
        <v>29.72</v>
      </c>
      <c r="K287" s="69">
        <f>G287*I287/1000</f>
        <v>2.3776</v>
      </c>
    </row>
    <row r="289" spans="6:11">
      <c r="F289" s="4" t="s">
        <v>282</v>
      </c>
      <c r="G289">
        <v>250</v>
      </c>
      <c r="I289">
        <v>165</v>
      </c>
      <c r="K289" s="69">
        <f>G289*I289/1000</f>
        <v>41.25</v>
      </c>
    </row>
    <row r="291" s="3" customFormat="1" spans="5:11">
      <c r="E291" s="159"/>
      <c r="F291" s="159" t="s">
        <v>218</v>
      </c>
      <c r="K291" s="143">
        <f>K293+K307+K319+K325+K333+K352+K360+K371+K373+K375</f>
        <v>120.726328</v>
      </c>
    </row>
    <row r="293" ht="21" spans="6:11">
      <c r="F293" s="160" t="s">
        <v>219</v>
      </c>
      <c r="G293" s="161"/>
      <c r="H293" s="161"/>
      <c r="I293" s="62"/>
      <c r="J293" s="32"/>
      <c r="K293" s="176">
        <f>J300+J301+J303+J305</f>
        <v>9.36302</v>
      </c>
    </row>
    <row r="294" spans="6:11">
      <c r="F294" s="162" t="s">
        <v>220</v>
      </c>
      <c r="G294" s="161"/>
      <c r="H294" s="161"/>
      <c r="I294" s="62"/>
      <c r="J294" s="22"/>
      <c r="K294" s="177"/>
    </row>
    <row r="295" spans="6:11">
      <c r="F295" s="162" t="s">
        <v>191</v>
      </c>
      <c r="G295" s="161"/>
      <c r="H295" s="161"/>
      <c r="I295" s="62"/>
      <c r="J295" s="22"/>
      <c r="K295" s="177"/>
    </row>
    <row r="296" spans="6:11">
      <c r="F296" s="37"/>
      <c r="G296" s="161"/>
      <c r="H296" s="161"/>
      <c r="I296" s="62"/>
      <c r="J296" s="22"/>
      <c r="K296" s="177"/>
    </row>
    <row r="297" spans="6:11">
      <c r="F297" s="163" t="s">
        <v>192</v>
      </c>
      <c r="G297" s="161"/>
      <c r="H297" s="161"/>
      <c r="I297" s="62"/>
      <c r="J297" s="22"/>
      <c r="K297" s="177"/>
    </row>
    <row r="298" ht="16.5" spans="6:11">
      <c r="F298" s="164" t="s">
        <v>161</v>
      </c>
      <c r="G298" s="161"/>
      <c r="H298" s="161"/>
      <c r="I298" s="62"/>
      <c r="J298" s="22"/>
      <c r="K298" s="177"/>
    </row>
    <row r="299" ht="27.75" spans="6:11">
      <c r="F299" s="165" t="s">
        <v>162</v>
      </c>
      <c r="G299" s="166" t="s">
        <v>163</v>
      </c>
      <c r="H299" s="167" t="s">
        <v>164</v>
      </c>
      <c r="I299" s="62"/>
      <c r="J299" s="22"/>
      <c r="K299" s="177"/>
    </row>
    <row r="300" ht="15.75" spans="6:11">
      <c r="F300" s="168" t="s">
        <v>194</v>
      </c>
      <c r="G300" s="169">
        <v>30.8</v>
      </c>
      <c r="H300" s="170">
        <v>30.8</v>
      </c>
      <c r="I300" s="62">
        <v>40</v>
      </c>
      <c r="J300" s="68">
        <f>G300*I300/1000</f>
        <v>1.232</v>
      </c>
      <c r="K300" s="177"/>
    </row>
    <row r="301" ht="15.75" spans="6:11">
      <c r="F301" s="168" t="s">
        <v>169</v>
      </c>
      <c r="G301" s="169">
        <v>106</v>
      </c>
      <c r="H301" s="170">
        <v>106</v>
      </c>
      <c r="I301" s="62">
        <v>48.17</v>
      </c>
      <c r="J301" s="68">
        <f>G301*I301/1000</f>
        <v>5.10602</v>
      </c>
      <c r="K301" s="177"/>
    </row>
    <row r="302" ht="15.75" spans="6:11">
      <c r="F302" s="168" t="s">
        <v>180</v>
      </c>
      <c r="G302" s="169">
        <v>70</v>
      </c>
      <c r="H302" s="170">
        <v>70</v>
      </c>
      <c r="I302" s="62"/>
      <c r="J302" s="63"/>
      <c r="K302" s="177"/>
    </row>
    <row r="303" ht="15.75" spans="6:11">
      <c r="F303" s="168" t="s">
        <v>183</v>
      </c>
      <c r="G303" s="169">
        <v>5</v>
      </c>
      <c r="H303" s="170">
        <v>5</v>
      </c>
      <c r="I303" s="104">
        <v>55</v>
      </c>
      <c r="J303" s="68">
        <f>G303*I303/1000</f>
        <v>0.275</v>
      </c>
      <c r="K303" s="177"/>
    </row>
    <row r="304" ht="15.75" spans="5:11">
      <c r="E304"/>
      <c r="F304" s="171" t="s">
        <v>221</v>
      </c>
      <c r="G304" s="172" t="s">
        <v>172</v>
      </c>
      <c r="H304" s="173">
        <v>192</v>
      </c>
      <c r="I304" s="62"/>
      <c r="J304" s="63"/>
      <c r="K304" s="177"/>
    </row>
    <row r="305" ht="15.75" spans="5:11">
      <c r="E305"/>
      <c r="F305" s="168" t="s">
        <v>173</v>
      </c>
      <c r="G305" s="169">
        <v>5</v>
      </c>
      <c r="H305" s="170">
        <v>5</v>
      </c>
      <c r="I305" s="104">
        <v>550</v>
      </c>
      <c r="J305" s="68">
        <f>G305*I305/1000</f>
        <v>2.75</v>
      </c>
      <c r="K305" s="177"/>
    </row>
    <row r="306" spans="5:11">
      <c r="E306"/>
      <c r="F306" s="20"/>
      <c r="I306" s="57"/>
      <c r="K306" s="177"/>
    </row>
    <row r="307" ht="21" spans="5:11">
      <c r="E307"/>
      <c r="F307" s="89" t="s">
        <v>175</v>
      </c>
      <c r="G307" s="22"/>
      <c r="H307" s="22"/>
      <c r="I307" s="106"/>
      <c r="J307" s="66"/>
      <c r="K307" s="176">
        <f>J314+J316</f>
        <v>0.9925</v>
      </c>
    </row>
    <row r="308" spans="5:11">
      <c r="E308"/>
      <c r="F308" s="90" t="s">
        <v>191</v>
      </c>
      <c r="G308" s="22"/>
      <c r="H308" s="22"/>
      <c r="I308" s="106"/>
      <c r="J308" s="65"/>
      <c r="K308" s="177"/>
    </row>
    <row r="309" spans="5:11">
      <c r="E309"/>
      <c r="F309" s="91"/>
      <c r="G309" s="22"/>
      <c r="H309" s="22"/>
      <c r="I309" s="106"/>
      <c r="J309" s="65"/>
      <c r="K309" s="177"/>
    </row>
    <row r="310" spans="5:11">
      <c r="E310"/>
      <c r="F310" s="92" t="s">
        <v>192</v>
      </c>
      <c r="G310" s="22"/>
      <c r="H310" s="22"/>
      <c r="I310" s="106"/>
      <c r="J310" s="65"/>
      <c r="K310" s="177"/>
    </row>
    <row r="311" spans="5:11">
      <c r="E311"/>
      <c r="F311" s="93" t="s">
        <v>200</v>
      </c>
      <c r="G311" s="22"/>
      <c r="H311" s="22"/>
      <c r="I311" s="106"/>
      <c r="J311" s="65"/>
      <c r="K311" s="177"/>
    </row>
    <row r="312" ht="15.75" spans="5:11">
      <c r="E312"/>
      <c r="F312" s="24" t="s">
        <v>177</v>
      </c>
      <c r="G312" s="22"/>
      <c r="H312" s="22"/>
      <c r="I312" s="106"/>
      <c r="J312" s="65"/>
      <c r="K312" s="177"/>
    </row>
    <row r="313" ht="25.5" spans="5:11">
      <c r="E313"/>
      <c r="F313" s="94" t="s">
        <v>162</v>
      </c>
      <c r="G313" s="95" t="s">
        <v>163</v>
      </c>
      <c r="H313" s="95" t="s">
        <v>164</v>
      </c>
      <c r="I313" s="106"/>
      <c r="J313" s="65"/>
      <c r="K313" s="177"/>
    </row>
    <row r="314" spans="5:11">
      <c r="E314"/>
      <c r="F314" s="96" t="s">
        <v>178</v>
      </c>
      <c r="G314" s="97">
        <v>0.5</v>
      </c>
      <c r="H314" s="97">
        <v>0.5</v>
      </c>
      <c r="I314" s="106" t="s">
        <v>544</v>
      </c>
      <c r="J314" s="68">
        <f>G314*I314/1000</f>
        <v>0.25</v>
      </c>
      <c r="K314" s="177"/>
    </row>
    <row r="315" spans="5:11">
      <c r="E315"/>
      <c r="F315" s="96" t="s">
        <v>180</v>
      </c>
      <c r="G315" s="97">
        <v>54</v>
      </c>
      <c r="H315" s="97">
        <v>54</v>
      </c>
      <c r="I315" s="106"/>
      <c r="J315" s="68"/>
      <c r="K315" s="177"/>
    </row>
    <row r="316" spans="5:11">
      <c r="E316"/>
      <c r="F316" s="96" t="s">
        <v>183</v>
      </c>
      <c r="G316" s="97">
        <v>13.5</v>
      </c>
      <c r="H316" s="97">
        <v>13.5</v>
      </c>
      <c r="I316" s="106" t="s">
        <v>545</v>
      </c>
      <c r="J316" s="68">
        <f>G316*I316/1000</f>
        <v>0.7425</v>
      </c>
      <c r="K316" s="177"/>
    </row>
    <row r="317" spans="5:11">
      <c r="E317"/>
      <c r="F317" s="96" t="s">
        <v>180</v>
      </c>
      <c r="G317" s="97">
        <v>135</v>
      </c>
      <c r="H317" s="97">
        <v>135</v>
      </c>
      <c r="I317" s="106"/>
      <c r="J317" s="68"/>
      <c r="K317" s="177"/>
    </row>
    <row r="318" spans="5:11">
      <c r="E318"/>
      <c r="F318" s="96"/>
      <c r="G318" s="97"/>
      <c r="H318" s="97"/>
      <c r="I318" s="106"/>
      <c r="J318" s="68"/>
      <c r="K318" s="177"/>
    </row>
    <row r="319" spans="5:11">
      <c r="E319"/>
      <c r="F319" s="174" t="s">
        <v>348</v>
      </c>
      <c r="G319" s="97"/>
      <c r="H319" s="97"/>
      <c r="I319" s="106"/>
      <c r="J319" s="65"/>
      <c r="K319" s="176">
        <f>J320+J321+J322</f>
        <v>11.2574</v>
      </c>
    </row>
    <row r="320" spans="5:11">
      <c r="E320"/>
      <c r="F320" s="96" t="s">
        <v>203</v>
      </c>
      <c r="G320" s="36">
        <v>30</v>
      </c>
      <c r="H320" s="97">
        <v>30</v>
      </c>
      <c r="I320" s="106" t="s">
        <v>546</v>
      </c>
      <c r="J320" s="67">
        <f>G320*I320/1000</f>
        <v>1.6242</v>
      </c>
      <c r="K320" s="178"/>
    </row>
    <row r="321" spans="5:11">
      <c r="E321"/>
      <c r="F321" s="96" t="s">
        <v>214</v>
      </c>
      <c r="G321" s="65">
        <v>5</v>
      </c>
      <c r="H321" s="97">
        <v>5</v>
      </c>
      <c r="I321" s="106" t="s">
        <v>547</v>
      </c>
      <c r="J321" s="67">
        <f>G321*I321/1000</f>
        <v>2.75</v>
      </c>
      <c r="K321" s="178"/>
    </row>
    <row r="322" ht="15.75" spans="5:11">
      <c r="E322"/>
      <c r="F322" s="96" t="s">
        <v>216</v>
      </c>
      <c r="G322" s="65">
        <v>16</v>
      </c>
      <c r="H322" s="97">
        <v>15</v>
      </c>
      <c r="I322" s="106" t="s">
        <v>551</v>
      </c>
      <c r="J322" s="67">
        <f>G322*I322/1000</f>
        <v>6.8832</v>
      </c>
      <c r="K322" s="178"/>
    </row>
    <row r="323" ht="15.75" spans="5:11">
      <c r="E323"/>
      <c r="F323" s="111"/>
      <c r="G323" s="179"/>
      <c r="H323" s="179"/>
      <c r="I323" s="132"/>
      <c r="J323" s="68"/>
      <c r="K323" s="177"/>
    </row>
    <row r="325" ht="16.5" spans="5:11">
      <c r="E325"/>
      <c r="F325" s="39" t="s">
        <v>244</v>
      </c>
      <c r="K325" s="69">
        <f>J327+J328+J330+J331</f>
        <v>11.853</v>
      </c>
    </row>
    <row r="326" ht="27.75" spans="5:8">
      <c r="E326"/>
      <c r="F326" s="12" t="s">
        <v>162</v>
      </c>
      <c r="G326" s="12" t="s">
        <v>163</v>
      </c>
      <c r="H326" s="13" t="s">
        <v>164</v>
      </c>
    </row>
    <row r="327" ht="15.75" customHeight="1" spans="5:10">
      <c r="E327"/>
      <c r="F327" s="40" t="s">
        <v>245</v>
      </c>
      <c r="G327" s="15">
        <v>67.8</v>
      </c>
      <c r="H327" s="16">
        <v>57.6</v>
      </c>
      <c r="I327">
        <v>90</v>
      </c>
      <c r="J327">
        <f>G327*I327/1000</f>
        <v>6.102</v>
      </c>
    </row>
    <row r="328" ht="15.75" spans="5:10">
      <c r="E328"/>
      <c r="F328" s="40" t="s">
        <v>246</v>
      </c>
      <c r="G328" s="15">
        <v>52.6</v>
      </c>
      <c r="H328" s="16">
        <v>42</v>
      </c>
      <c r="I328">
        <v>85</v>
      </c>
      <c r="J328">
        <f t="shared" ref="J328" si="6">G328*I328/1000</f>
        <v>4.471</v>
      </c>
    </row>
    <row r="329" ht="15.75" spans="5:8">
      <c r="E329"/>
      <c r="F329" s="40" t="s">
        <v>247</v>
      </c>
      <c r="G329" s="15">
        <v>18</v>
      </c>
      <c r="H329" s="16">
        <v>14.4</v>
      </c>
    </row>
    <row r="330" ht="15.75" spans="5:10">
      <c r="E330"/>
      <c r="F330" s="40" t="s">
        <v>248</v>
      </c>
      <c r="G330" s="15">
        <v>17.2</v>
      </c>
      <c r="H330" s="16">
        <v>14.4</v>
      </c>
      <c r="I330">
        <v>20</v>
      </c>
      <c r="J330">
        <f t="shared" ref="J330:J331" si="7">G330*I330/1000</f>
        <v>0.344</v>
      </c>
    </row>
    <row r="331" ht="15.75" spans="5:10">
      <c r="E331"/>
      <c r="F331" s="40" t="s">
        <v>249</v>
      </c>
      <c r="G331" s="15">
        <v>7.2</v>
      </c>
      <c r="H331" s="16">
        <v>7.2</v>
      </c>
      <c r="I331">
        <v>130</v>
      </c>
      <c r="J331">
        <f t="shared" si="7"/>
        <v>0.936</v>
      </c>
    </row>
    <row r="333" ht="25.5" spans="5:11">
      <c r="E333"/>
      <c r="F333" s="41" t="s">
        <v>250</v>
      </c>
      <c r="K333" s="69">
        <f>J336+J339+J342+J343+J344+J349+J350</f>
        <v>4.5905</v>
      </c>
    </row>
    <row r="334" ht="15.75" spans="5:6">
      <c r="E334"/>
      <c r="F334" s="42" t="s">
        <v>251</v>
      </c>
    </row>
    <row r="335" ht="15.75" spans="5:8">
      <c r="E335"/>
      <c r="F335" s="43" t="s">
        <v>162</v>
      </c>
      <c r="G335" s="44" t="s">
        <v>163</v>
      </c>
      <c r="H335" s="45" t="s">
        <v>164</v>
      </c>
    </row>
    <row r="336" ht="15.75" spans="5:11">
      <c r="E336"/>
      <c r="F336" s="46" t="s">
        <v>252</v>
      </c>
      <c r="G336" s="47">
        <v>100</v>
      </c>
      <c r="H336" s="48">
        <v>75</v>
      </c>
      <c r="I336">
        <v>35</v>
      </c>
      <c r="J336">
        <f>G336*I336/1000</f>
        <v>3.5</v>
      </c>
      <c r="K336"/>
    </row>
    <row r="337" ht="15.75" spans="5:11">
      <c r="E337"/>
      <c r="F337" s="46" t="s">
        <v>253</v>
      </c>
      <c r="G337" s="47">
        <v>2</v>
      </c>
      <c r="H337" s="48">
        <v>2</v>
      </c>
      <c r="K337"/>
    </row>
    <row r="338" ht="15.75" spans="5:11">
      <c r="E338"/>
      <c r="F338" s="46" t="s">
        <v>254</v>
      </c>
      <c r="G338" s="47">
        <v>2</v>
      </c>
      <c r="H338" s="48">
        <v>2</v>
      </c>
      <c r="K338"/>
    </row>
    <row r="339" ht="15.75" spans="5:11">
      <c r="E339"/>
      <c r="F339" s="46" t="s">
        <v>255</v>
      </c>
      <c r="G339" s="47">
        <v>2</v>
      </c>
      <c r="H339" s="48">
        <v>2</v>
      </c>
      <c r="I339">
        <v>58</v>
      </c>
      <c r="J339">
        <f>G339*I339/1000</f>
        <v>0.116</v>
      </c>
      <c r="K339"/>
    </row>
    <row r="340" ht="15.75" spans="5:11">
      <c r="E340"/>
      <c r="F340" s="46" t="s">
        <v>256</v>
      </c>
      <c r="G340" s="49" t="s">
        <v>172</v>
      </c>
      <c r="H340" s="48">
        <v>2</v>
      </c>
      <c r="K340"/>
    </row>
    <row r="341" ht="30.75" spans="5:11">
      <c r="E341"/>
      <c r="F341" s="46" t="s">
        <v>257</v>
      </c>
      <c r="G341" s="47">
        <v>2</v>
      </c>
      <c r="H341" s="48">
        <v>2</v>
      </c>
      <c r="K341"/>
    </row>
    <row r="342" ht="15.75" spans="5:11">
      <c r="E342"/>
      <c r="F342" s="46" t="s">
        <v>258</v>
      </c>
      <c r="G342" s="47">
        <v>12.5</v>
      </c>
      <c r="H342" s="48">
        <v>10</v>
      </c>
      <c r="I342">
        <v>30</v>
      </c>
      <c r="J342">
        <f>G342*I342/1000</f>
        <v>0.375</v>
      </c>
      <c r="K342"/>
    </row>
    <row r="343" ht="15.75" spans="5:11">
      <c r="E343"/>
      <c r="F343" s="46" t="s">
        <v>259</v>
      </c>
      <c r="G343" s="47">
        <v>12</v>
      </c>
      <c r="H343" s="48">
        <v>10</v>
      </c>
      <c r="I343">
        <v>20</v>
      </c>
      <c r="J343">
        <f>G343*I343/1000</f>
        <v>0.24</v>
      </c>
      <c r="K343"/>
    </row>
    <row r="344" ht="15.75" spans="5:11">
      <c r="E344"/>
      <c r="F344" s="46" t="s">
        <v>249</v>
      </c>
      <c r="G344" s="47">
        <v>2.5</v>
      </c>
      <c r="H344" s="48">
        <v>2.5</v>
      </c>
      <c r="I344">
        <v>130</v>
      </c>
      <c r="J344">
        <f>G344*I344/1000</f>
        <v>0.325</v>
      </c>
      <c r="K344"/>
    </row>
    <row r="345" ht="15.75" spans="5:11">
      <c r="E345"/>
      <c r="F345" s="46" t="s">
        <v>260</v>
      </c>
      <c r="G345" s="49" t="s">
        <v>172</v>
      </c>
      <c r="H345" s="48">
        <v>175</v>
      </c>
      <c r="K345"/>
    </row>
    <row r="346" ht="15.75" spans="5:11">
      <c r="E346"/>
      <c r="F346" s="46" t="s">
        <v>261</v>
      </c>
      <c r="G346" s="47">
        <v>175</v>
      </c>
      <c r="H346" s="48">
        <v>175</v>
      </c>
      <c r="K346"/>
    </row>
    <row r="347" ht="15.75" spans="5:11">
      <c r="E347"/>
      <c r="F347" s="46" t="s">
        <v>262</v>
      </c>
      <c r="G347" s="47">
        <v>175</v>
      </c>
      <c r="H347" s="48">
        <v>175</v>
      </c>
      <c r="K347"/>
    </row>
    <row r="348" ht="15.75" spans="5:11">
      <c r="E348"/>
      <c r="F348" s="46" t="s">
        <v>170</v>
      </c>
      <c r="G348" s="47">
        <v>175</v>
      </c>
      <c r="H348" s="48">
        <v>175</v>
      </c>
      <c r="K348"/>
    </row>
    <row r="349" ht="15.75" spans="5:11">
      <c r="E349"/>
      <c r="F349" s="46" t="s">
        <v>263</v>
      </c>
      <c r="G349" s="47">
        <v>0.01</v>
      </c>
      <c r="H349" s="48">
        <v>0.01</v>
      </c>
      <c r="I349" s="70">
        <v>900</v>
      </c>
      <c r="J349">
        <f>G349*I349/1000</f>
        <v>0.009</v>
      </c>
      <c r="K349"/>
    </row>
    <row r="350" ht="15.75" spans="5:11">
      <c r="E350"/>
      <c r="F350" s="46" t="s">
        <v>264</v>
      </c>
      <c r="G350" s="47">
        <v>1.5</v>
      </c>
      <c r="H350" s="48">
        <v>1.5</v>
      </c>
      <c r="I350">
        <v>17</v>
      </c>
      <c r="J350">
        <f>G350*I350/1000</f>
        <v>0.0255</v>
      </c>
      <c r="K350"/>
    </row>
    <row r="352" ht="26.25" spans="5:11">
      <c r="E352"/>
      <c r="F352" s="41" t="s">
        <v>350</v>
      </c>
      <c r="K352" s="69">
        <f>J354+J355+J358</f>
        <v>12.008028</v>
      </c>
    </row>
    <row r="353" ht="15.75" spans="5:8">
      <c r="E353"/>
      <c r="F353" s="43" t="s">
        <v>162</v>
      </c>
      <c r="G353" s="44" t="s">
        <v>163</v>
      </c>
      <c r="H353" s="45" t="s">
        <v>164</v>
      </c>
    </row>
    <row r="354" ht="15.75" spans="5:10">
      <c r="E354"/>
      <c r="F354" s="46" t="s">
        <v>252</v>
      </c>
      <c r="G354" s="47">
        <v>205</v>
      </c>
      <c r="H354" s="48">
        <v>154</v>
      </c>
      <c r="I354">
        <v>35</v>
      </c>
      <c r="J354">
        <f>G354*I354/1000</f>
        <v>7.175</v>
      </c>
    </row>
    <row r="355" ht="30.75" spans="5:10">
      <c r="E355"/>
      <c r="F355" s="46" t="s">
        <v>278</v>
      </c>
      <c r="G355" s="47">
        <v>28.4</v>
      </c>
      <c r="H355" s="48">
        <v>28.4</v>
      </c>
      <c r="I355">
        <v>48.17</v>
      </c>
      <c r="J355">
        <f>G355*I355/1000</f>
        <v>1.368028</v>
      </c>
    </row>
    <row r="356" ht="15.75" spans="5:8">
      <c r="E356"/>
      <c r="F356" s="72" t="s">
        <v>351</v>
      </c>
      <c r="G356" s="49" t="s">
        <v>172</v>
      </c>
      <c r="H356" s="73">
        <v>27</v>
      </c>
    </row>
    <row r="357" ht="36.75" spans="5:8">
      <c r="E357"/>
      <c r="F357" s="72" t="s">
        <v>352</v>
      </c>
      <c r="G357" s="49" t="s">
        <v>172</v>
      </c>
      <c r="H357" s="130" t="s">
        <v>172</v>
      </c>
    </row>
    <row r="358" ht="15.75" spans="5:10">
      <c r="E358"/>
      <c r="F358" s="46" t="s">
        <v>173</v>
      </c>
      <c r="G358" s="47">
        <v>6.3</v>
      </c>
      <c r="H358" s="48">
        <v>6.3</v>
      </c>
      <c r="I358">
        <v>550</v>
      </c>
      <c r="J358">
        <f>G358*I358/1000</f>
        <v>3.465</v>
      </c>
    </row>
    <row r="360" ht="28.5" spans="5:11">
      <c r="E360"/>
      <c r="F360" s="133" t="s">
        <v>353</v>
      </c>
      <c r="K360" s="69">
        <f>J363+J365+J366+J367+J368+J369</f>
        <v>21.98428</v>
      </c>
    </row>
    <row r="361" ht="15.75" spans="5:6">
      <c r="E361"/>
      <c r="F361" s="135" t="s">
        <v>272</v>
      </c>
    </row>
    <row r="362" ht="27.75" spans="5:8">
      <c r="E362"/>
      <c r="F362" s="77" t="s">
        <v>162</v>
      </c>
      <c r="G362" s="12" t="s">
        <v>163</v>
      </c>
      <c r="H362" s="13" t="s">
        <v>164</v>
      </c>
    </row>
    <row r="363" ht="15.75" spans="5:10">
      <c r="E363"/>
      <c r="F363" s="46" t="s">
        <v>354</v>
      </c>
      <c r="G363" s="15">
        <v>134</v>
      </c>
      <c r="H363" s="16">
        <v>61.7</v>
      </c>
      <c r="I363">
        <v>149.13</v>
      </c>
      <c r="J363">
        <f>G363*I363/1000</f>
        <v>19.98342</v>
      </c>
    </row>
    <row r="364" ht="15.75" spans="5:8">
      <c r="E364"/>
      <c r="F364" s="46" t="s">
        <v>180</v>
      </c>
      <c r="G364" s="15">
        <v>18.3</v>
      </c>
      <c r="H364" s="80">
        <v>18.3</v>
      </c>
    </row>
    <row r="365" ht="15.75" spans="5:10">
      <c r="E365"/>
      <c r="F365" s="46" t="s">
        <v>331</v>
      </c>
      <c r="G365" s="15">
        <v>28.2</v>
      </c>
      <c r="H365" s="16">
        <v>22.5</v>
      </c>
      <c r="I365">
        <v>30</v>
      </c>
      <c r="J365">
        <f>G365*I365/1000</f>
        <v>0.846</v>
      </c>
    </row>
    <row r="366" ht="15.75" spans="5:10">
      <c r="E366"/>
      <c r="F366" s="46" t="s">
        <v>259</v>
      </c>
      <c r="G366" s="15">
        <v>17.8</v>
      </c>
      <c r="H366" s="16">
        <v>15</v>
      </c>
      <c r="I366">
        <v>20</v>
      </c>
      <c r="J366">
        <f>G366*I366/1000</f>
        <v>0.356</v>
      </c>
    </row>
    <row r="367" ht="15.75" spans="5:10">
      <c r="E367"/>
      <c r="F367" s="46" t="s">
        <v>318</v>
      </c>
      <c r="G367" s="15">
        <v>5.33</v>
      </c>
      <c r="H367" s="16">
        <v>5.33</v>
      </c>
      <c r="I367">
        <v>130</v>
      </c>
      <c r="J367">
        <f>G367*I367/1000</f>
        <v>0.6929</v>
      </c>
    </row>
    <row r="368" ht="15.75" spans="6:10">
      <c r="F368" s="46" t="s">
        <v>183</v>
      </c>
      <c r="G368" s="15">
        <v>1.67</v>
      </c>
      <c r="H368" s="16">
        <v>1.67</v>
      </c>
      <c r="I368">
        <v>55</v>
      </c>
      <c r="J368">
        <f>G368*I368/1000</f>
        <v>0.09185</v>
      </c>
    </row>
    <row r="369" ht="15.75" spans="6:10">
      <c r="F369" s="46" t="s">
        <v>212</v>
      </c>
      <c r="G369" s="15">
        <v>0.83</v>
      </c>
      <c r="H369" s="16">
        <v>0.83</v>
      </c>
      <c r="I369">
        <v>17</v>
      </c>
      <c r="J369">
        <f>G369*I369/1000</f>
        <v>0.01411</v>
      </c>
    </row>
    <row r="371" spans="6:11">
      <c r="F371" s="4" t="s">
        <v>281</v>
      </c>
      <c r="G371" s="52">
        <v>200</v>
      </c>
      <c r="H371" s="52"/>
      <c r="I371">
        <v>44</v>
      </c>
      <c r="K371" s="69">
        <f>G371*I371/1000</f>
        <v>8.8</v>
      </c>
    </row>
    <row r="373" spans="6:11">
      <c r="F373" s="4" t="s">
        <v>32</v>
      </c>
      <c r="G373">
        <v>80</v>
      </c>
      <c r="I373">
        <v>29.72</v>
      </c>
      <c r="K373" s="69">
        <f>G373*I373/1000</f>
        <v>2.3776</v>
      </c>
    </row>
    <row r="375" spans="6:11">
      <c r="F375" s="4" t="s">
        <v>355</v>
      </c>
      <c r="G375">
        <v>250</v>
      </c>
      <c r="I375">
        <v>150</v>
      </c>
      <c r="K375" s="69">
        <f>G375*I375/1000</f>
        <v>37.5</v>
      </c>
    </row>
    <row r="377" s="3" customFormat="1" spans="5:11">
      <c r="E377" s="159"/>
      <c r="F377" s="159" t="s">
        <v>222</v>
      </c>
      <c r="K377" s="143">
        <f>K386+K403+K412+K428+K437+K451+K458+K484+K498+K500+K501</f>
        <v>127.78337</v>
      </c>
    </row>
    <row r="379" ht="18.75" spans="6:11">
      <c r="F379" s="180" t="s">
        <v>223</v>
      </c>
      <c r="G379" s="161"/>
      <c r="H379" s="161"/>
      <c r="I379" s="62"/>
      <c r="J379" s="32"/>
      <c r="K379" s="182"/>
    </row>
    <row r="380" hidden="1" spans="6:11">
      <c r="F380" s="162" t="s">
        <v>220</v>
      </c>
      <c r="G380" s="161"/>
      <c r="H380" s="161"/>
      <c r="I380" s="62"/>
      <c r="J380" s="22"/>
      <c r="K380" s="177"/>
    </row>
    <row r="381" hidden="1" spans="6:11">
      <c r="F381" s="162" t="s">
        <v>191</v>
      </c>
      <c r="G381" s="161"/>
      <c r="H381" s="161"/>
      <c r="I381" s="62"/>
      <c r="J381" s="22"/>
      <c r="K381" s="177"/>
    </row>
    <row r="382" hidden="1" spans="6:11">
      <c r="F382" s="37"/>
      <c r="G382" s="161"/>
      <c r="H382" s="161"/>
      <c r="I382" s="62"/>
      <c r="J382" s="22"/>
      <c r="K382" s="177"/>
    </row>
    <row r="383" hidden="1" spans="6:11">
      <c r="F383" s="163" t="s">
        <v>192</v>
      </c>
      <c r="G383" s="161"/>
      <c r="H383" s="161"/>
      <c r="I383" s="62"/>
      <c r="J383" s="22"/>
      <c r="K383" s="177"/>
    </row>
    <row r="384" hidden="1" spans="5:11">
      <c r="E384"/>
      <c r="F384" s="181"/>
      <c r="G384" s="161"/>
      <c r="H384" s="161"/>
      <c r="I384" s="62"/>
      <c r="J384" s="22"/>
      <c r="K384" s="177"/>
    </row>
    <row r="385" hidden="1" spans="5:11">
      <c r="E385"/>
      <c r="F385" s="183" t="s">
        <v>224</v>
      </c>
      <c r="G385" s="161"/>
      <c r="H385" s="161"/>
      <c r="I385" s="62"/>
      <c r="J385" s="22"/>
      <c r="K385" s="177"/>
    </row>
    <row r="386" ht="16.5" spans="5:11">
      <c r="E386"/>
      <c r="F386" s="164" t="s">
        <v>161</v>
      </c>
      <c r="G386" s="161"/>
      <c r="H386" s="161"/>
      <c r="I386" s="62"/>
      <c r="J386" s="22"/>
      <c r="K386" s="176">
        <f>J388+J389+J391+J392+J394</f>
        <v>11.03032</v>
      </c>
    </row>
    <row r="387" ht="27.75" spans="5:11">
      <c r="E387"/>
      <c r="F387" s="165" t="s">
        <v>162</v>
      </c>
      <c r="G387" s="166" t="s">
        <v>163</v>
      </c>
      <c r="H387" s="167" t="s">
        <v>164</v>
      </c>
      <c r="I387" s="62"/>
      <c r="J387" s="22"/>
      <c r="K387" s="178"/>
    </row>
    <row r="388" ht="15.75" spans="5:11">
      <c r="E388"/>
      <c r="F388" s="168" t="s">
        <v>225</v>
      </c>
      <c r="G388" s="169">
        <v>43.4</v>
      </c>
      <c r="H388" s="170">
        <v>43.4</v>
      </c>
      <c r="I388" s="62">
        <v>79</v>
      </c>
      <c r="J388" s="67">
        <f>G388*I388/1000</f>
        <v>3.4286</v>
      </c>
      <c r="K388" s="178"/>
    </row>
    <row r="389" ht="15.75" spans="5:11">
      <c r="E389"/>
      <c r="F389" s="168" t="s">
        <v>169</v>
      </c>
      <c r="G389" s="169">
        <v>96</v>
      </c>
      <c r="H389" s="170">
        <v>96</v>
      </c>
      <c r="I389" s="62">
        <v>48.17</v>
      </c>
      <c r="J389" s="67">
        <f>G389*I389/1000</f>
        <v>4.62432</v>
      </c>
      <c r="K389" s="178"/>
    </row>
    <row r="390" ht="15.75" spans="5:11">
      <c r="E390"/>
      <c r="F390" s="168" t="s">
        <v>180</v>
      </c>
      <c r="G390" s="169">
        <v>63.9</v>
      </c>
      <c r="H390" s="170">
        <v>63.9</v>
      </c>
      <c r="I390" s="62"/>
      <c r="J390" s="197"/>
      <c r="K390" s="178"/>
    </row>
    <row r="391" ht="15.75" spans="5:11">
      <c r="E391"/>
      <c r="F391" s="168" t="s">
        <v>183</v>
      </c>
      <c r="G391" s="169">
        <v>5.18</v>
      </c>
      <c r="H391" s="170">
        <v>5.18</v>
      </c>
      <c r="I391" s="104">
        <v>55</v>
      </c>
      <c r="J391" s="67">
        <f>G391*I391/1000</f>
        <v>0.2849</v>
      </c>
      <c r="K391" s="178"/>
    </row>
    <row r="392" ht="15.75" spans="5:11">
      <c r="E392"/>
      <c r="F392" s="168" t="s">
        <v>212</v>
      </c>
      <c r="G392" s="169">
        <v>0.5</v>
      </c>
      <c r="H392" s="170">
        <v>0.5</v>
      </c>
      <c r="I392" s="62">
        <v>17</v>
      </c>
      <c r="J392" s="67">
        <f>G392*I392/1000</f>
        <v>0.0085</v>
      </c>
      <c r="K392" s="178"/>
    </row>
    <row r="393" ht="15.75" spans="5:11">
      <c r="E393"/>
      <c r="F393" s="171" t="s">
        <v>226</v>
      </c>
      <c r="G393" s="172" t="s">
        <v>172</v>
      </c>
      <c r="H393" s="173">
        <v>195</v>
      </c>
      <c r="I393" s="62"/>
      <c r="J393" s="197"/>
      <c r="K393" s="178"/>
    </row>
    <row r="394" ht="15.75" spans="5:11">
      <c r="E394"/>
      <c r="F394" s="168" t="s">
        <v>173</v>
      </c>
      <c r="G394" s="169">
        <v>4.88</v>
      </c>
      <c r="H394" s="170">
        <v>4.88</v>
      </c>
      <c r="I394" s="104">
        <v>550</v>
      </c>
      <c r="J394" s="67">
        <f>G394*I394/1000</f>
        <v>2.684</v>
      </c>
      <c r="K394" s="178"/>
    </row>
    <row r="395" spans="5:11">
      <c r="E395"/>
      <c r="F395" s="91"/>
      <c r="G395" s="22"/>
      <c r="H395" s="22"/>
      <c r="I395" s="62"/>
      <c r="J395" s="22"/>
      <c r="K395" s="178"/>
    </row>
    <row r="396" ht="21" spans="5:11">
      <c r="E396"/>
      <c r="F396" s="21" t="s">
        <v>175</v>
      </c>
      <c r="G396" s="22"/>
      <c r="H396" s="22"/>
      <c r="I396" s="64"/>
      <c r="J396" s="65"/>
      <c r="K396" s="178"/>
    </row>
    <row r="397" spans="5:11">
      <c r="E397"/>
      <c r="F397" s="23" t="s">
        <v>176</v>
      </c>
      <c r="G397" s="23"/>
      <c r="H397" s="23"/>
      <c r="I397" s="23"/>
      <c r="J397" s="23"/>
      <c r="K397" s="178"/>
    </row>
    <row r="398" ht="16.5" spans="5:11">
      <c r="E398"/>
      <c r="F398" s="24" t="s">
        <v>177</v>
      </c>
      <c r="G398" s="22"/>
      <c r="H398" s="22"/>
      <c r="I398" s="64"/>
      <c r="J398" s="65"/>
      <c r="K398" s="178"/>
    </row>
    <row r="399" ht="26.25" spans="5:11">
      <c r="E399"/>
      <c r="F399" s="25" t="s">
        <v>162</v>
      </c>
      <c r="G399" s="26" t="s">
        <v>163</v>
      </c>
      <c r="H399" s="27" t="s">
        <v>164</v>
      </c>
      <c r="I399" s="64"/>
      <c r="J399" s="65"/>
      <c r="K399" s="178"/>
    </row>
    <row r="400" ht="15.75" spans="5:11">
      <c r="E400"/>
      <c r="F400" s="28" t="s">
        <v>178</v>
      </c>
      <c r="G400" s="29">
        <v>0.5</v>
      </c>
      <c r="H400" s="30">
        <v>0.5</v>
      </c>
      <c r="I400" s="64" t="s">
        <v>544</v>
      </c>
      <c r="J400" s="66">
        <f>G400*I400/1000</f>
        <v>0.25</v>
      </c>
      <c r="K400" s="178"/>
    </row>
    <row r="401" ht="15.75" spans="5:11">
      <c r="E401"/>
      <c r="F401" s="28" t="s">
        <v>180</v>
      </c>
      <c r="G401" s="29">
        <v>54</v>
      </c>
      <c r="H401" s="30">
        <v>54</v>
      </c>
      <c r="I401" s="64"/>
      <c r="J401" s="65"/>
      <c r="K401" s="178"/>
    </row>
    <row r="402" spans="5:11">
      <c r="E402"/>
      <c r="F402" s="31"/>
      <c r="G402" s="32"/>
      <c r="H402" s="32"/>
      <c r="I402" s="64"/>
      <c r="J402" s="65"/>
      <c r="K402" s="178"/>
    </row>
    <row r="403" ht="18.75" spans="5:11">
      <c r="E403"/>
      <c r="F403" s="184" t="s">
        <v>181</v>
      </c>
      <c r="G403" s="22"/>
      <c r="H403" s="22"/>
      <c r="I403" s="64"/>
      <c r="J403" s="66"/>
      <c r="K403" s="176">
        <f>J407+J408+J409</f>
        <v>2.5405</v>
      </c>
    </row>
    <row r="404" spans="5:11">
      <c r="E404"/>
      <c r="F404" s="23" t="s">
        <v>176</v>
      </c>
      <c r="G404" s="23"/>
      <c r="H404" s="23"/>
      <c r="I404" s="23"/>
      <c r="J404" s="23"/>
      <c r="K404" s="178"/>
    </row>
    <row r="405" ht="16.5" spans="5:11">
      <c r="E405"/>
      <c r="F405" s="24" t="s">
        <v>161</v>
      </c>
      <c r="G405" s="22"/>
      <c r="H405" s="22"/>
      <c r="I405" s="64"/>
      <c r="J405" s="65"/>
      <c r="K405" s="178"/>
    </row>
    <row r="406" ht="26.25" spans="5:11">
      <c r="E406"/>
      <c r="F406" s="25" t="s">
        <v>162</v>
      </c>
      <c r="G406" s="26" t="s">
        <v>163</v>
      </c>
      <c r="H406" s="27" t="s">
        <v>164</v>
      </c>
      <c r="I406" s="64"/>
      <c r="J406" s="65"/>
      <c r="K406" s="178"/>
    </row>
    <row r="407" ht="15.75" spans="5:11">
      <c r="E407"/>
      <c r="F407" s="28" t="s">
        <v>182</v>
      </c>
      <c r="G407" s="34" t="s">
        <v>172</v>
      </c>
      <c r="H407" s="30">
        <v>45</v>
      </c>
      <c r="I407" s="64"/>
      <c r="J407" s="66">
        <f>J400</f>
        <v>0.25</v>
      </c>
      <c r="K407" s="178"/>
    </row>
    <row r="408" ht="15.75" spans="5:11">
      <c r="E408"/>
      <c r="F408" s="28" t="s">
        <v>183</v>
      </c>
      <c r="G408" s="29">
        <v>13.5</v>
      </c>
      <c r="H408" s="30">
        <v>13.5</v>
      </c>
      <c r="I408" s="64" t="s">
        <v>545</v>
      </c>
      <c r="J408" s="66">
        <f>G408*I408/1000</f>
        <v>0.7425</v>
      </c>
      <c r="K408" s="178"/>
    </row>
    <row r="409" ht="15.75" spans="5:11">
      <c r="E409"/>
      <c r="F409" s="28" t="s">
        <v>185</v>
      </c>
      <c r="G409" s="29">
        <v>7.2</v>
      </c>
      <c r="H409" s="30">
        <v>6.3</v>
      </c>
      <c r="I409" s="64" t="s">
        <v>549</v>
      </c>
      <c r="J409" s="66">
        <f>G409*I409/1000</f>
        <v>1.548</v>
      </c>
      <c r="K409" s="178"/>
    </row>
    <row r="410" ht="15.75" spans="5:11">
      <c r="E410"/>
      <c r="F410" s="28" t="s">
        <v>180</v>
      </c>
      <c r="G410" s="29">
        <v>135</v>
      </c>
      <c r="H410" s="30">
        <v>135</v>
      </c>
      <c r="I410" s="64"/>
      <c r="J410" s="65"/>
      <c r="K410" s="178"/>
    </row>
    <row r="411" spans="5:11">
      <c r="E411"/>
      <c r="F411" s="20"/>
      <c r="I411" s="57"/>
      <c r="K411" s="178"/>
    </row>
    <row r="412" ht="18.75" spans="5:11">
      <c r="E412"/>
      <c r="F412" s="185" t="s">
        <v>201</v>
      </c>
      <c r="J412" s="68"/>
      <c r="K412" s="176">
        <f>J423+J425</f>
        <v>8.72075</v>
      </c>
    </row>
    <row r="413" spans="5:11">
      <c r="E413"/>
      <c r="F413" s="186" t="s">
        <v>154</v>
      </c>
      <c r="J413" s="68"/>
      <c r="K413" s="178"/>
    </row>
    <row r="414" spans="5:11">
      <c r="E414"/>
      <c r="F414" s="186"/>
      <c r="I414" s="132"/>
      <c r="J414" s="68"/>
      <c r="K414" s="178"/>
    </row>
    <row r="415" spans="5:11">
      <c r="E415"/>
      <c r="F415" s="187" t="s">
        <v>155</v>
      </c>
      <c r="I415" s="132"/>
      <c r="J415" s="68"/>
      <c r="K415" s="178"/>
    </row>
    <row r="416" spans="5:11">
      <c r="E416"/>
      <c r="F416" s="188" t="s">
        <v>156</v>
      </c>
      <c r="I416" s="132"/>
      <c r="J416" s="68"/>
      <c r="K416" s="178"/>
    </row>
    <row r="417" spans="5:11">
      <c r="E417"/>
      <c r="F417" s="188" t="s">
        <v>157</v>
      </c>
      <c r="I417" s="132"/>
      <c r="J417" s="68"/>
      <c r="K417" s="178"/>
    </row>
    <row r="418" ht="15.75" spans="5:11">
      <c r="E418"/>
      <c r="F418" s="189"/>
      <c r="I418" s="132"/>
      <c r="J418" s="68"/>
      <c r="K418" s="178"/>
    </row>
    <row r="419" hidden="1" spans="5:11">
      <c r="E419"/>
      <c r="F419" s="190" t="s">
        <v>227</v>
      </c>
      <c r="I419" s="132"/>
      <c r="J419" s="68"/>
      <c r="K419" s="178"/>
    </row>
    <row r="420" hidden="1" spans="5:11">
      <c r="E420"/>
      <c r="F420" s="191" t="s">
        <v>228</v>
      </c>
      <c r="I420" s="132"/>
      <c r="J420" s="68"/>
      <c r="K420" s="178"/>
    </row>
    <row r="421" ht="48" hidden="1" spans="5:11">
      <c r="E421"/>
      <c r="F421" s="192" t="s">
        <v>177</v>
      </c>
      <c r="I421" s="132"/>
      <c r="J421" s="68"/>
      <c r="K421" s="178"/>
    </row>
    <row r="422" ht="15.75" spans="5:11">
      <c r="E422"/>
      <c r="F422" s="108" t="s">
        <v>162</v>
      </c>
      <c r="G422" s="193" t="s">
        <v>163</v>
      </c>
      <c r="H422" s="194" t="s">
        <v>164</v>
      </c>
      <c r="I422" s="132"/>
      <c r="J422" s="68"/>
      <c r="K422" s="178"/>
    </row>
    <row r="423" ht="15.75" spans="5:11">
      <c r="E423"/>
      <c r="F423" s="111" t="s">
        <v>173</v>
      </c>
      <c r="G423" s="195">
        <v>12.5</v>
      </c>
      <c r="H423" s="196">
        <v>12.5</v>
      </c>
      <c r="I423" s="132">
        <v>550</v>
      </c>
      <c r="J423" s="68">
        <f>G423*I423/1000</f>
        <v>6.875</v>
      </c>
      <c r="K423" s="178"/>
    </row>
    <row r="424" ht="15.75" spans="5:11">
      <c r="E424"/>
      <c r="F424" s="111" t="s">
        <v>202</v>
      </c>
      <c r="G424" s="195">
        <v>12.5</v>
      </c>
      <c r="H424" s="196">
        <v>12.5</v>
      </c>
      <c r="I424" s="132"/>
      <c r="J424" s="68"/>
      <c r="K424" s="178"/>
    </row>
    <row r="425" ht="15.75" spans="5:11">
      <c r="E425"/>
      <c r="F425" s="111" t="s">
        <v>203</v>
      </c>
      <c r="G425" s="195">
        <v>37.5</v>
      </c>
      <c r="H425" s="195">
        <v>37.5</v>
      </c>
      <c r="I425" s="64" t="s">
        <v>204</v>
      </c>
      <c r="J425" s="68">
        <f>G425*I425/1000</f>
        <v>1.84575</v>
      </c>
      <c r="K425" s="178"/>
    </row>
    <row r="426" ht="15.75" spans="5:11">
      <c r="E426"/>
      <c r="F426" s="111" t="s">
        <v>205</v>
      </c>
      <c r="G426" s="195">
        <v>37.5</v>
      </c>
      <c r="H426" s="195">
        <v>37.5</v>
      </c>
      <c r="I426" s="132"/>
      <c r="J426" s="68"/>
      <c r="K426" s="178"/>
    </row>
    <row r="427" spans="5:11">
      <c r="E427"/>
      <c r="K427" s="198"/>
    </row>
    <row r="428" ht="17.25" spans="5:11">
      <c r="E428"/>
      <c r="F428" s="114" t="s">
        <v>283</v>
      </c>
      <c r="G428" s="115"/>
      <c r="H428" s="115"/>
      <c r="K428" s="69">
        <f>J433+J434</f>
        <v>11.7372</v>
      </c>
    </row>
    <row r="429" spans="5:8">
      <c r="E429"/>
      <c r="F429" s="116"/>
      <c r="G429" s="115"/>
      <c r="H429" s="115"/>
    </row>
    <row r="430" ht="15.75" spans="5:8">
      <c r="E430"/>
      <c r="F430" s="117"/>
      <c r="G430" s="118" t="s">
        <v>284</v>
      </c>
      <c r="H430" s="118"/>
    </row>
    <row r="431" ht="15.75" spans="5:8">
      <c r="E431"/>
      <c r="F431" s="119"/>
      <c r="G431" s="118" t="s">
        <v>285</v>
      </c>
      <c r="H431" s="118"/>
    </row>
    <row r="432" ht="31.5" spans="5:8">
      <c r="E432"/>
      <c r="F432" s="117" t="s">
        <v>286</v>
      </c>
      <c r="G432" s="120" t="s">
        <v>163</v>
      </c>
      <c r="H432" s="120" t="s">
        <v>164</v>
      </c>
    </row>
    <row r="433" ht="16.5" spans="5:10">
      <c r="E433"/>
      <c r="F433" s="117" t="s">
        <v>287</v>
      </c>
      <c r="G433" s="121">
        <v>70.8</v>
      </c>
      <c r="H433" s="121">
        <v>60</v>
      </c>
      <c r="I433">
        <v>90</v>
      </c>
      <c r="J433">
        <f>G433*I433/1000</f>
        <v>6.372</v>
      </c>
    </row>
    <row r="434" ht="16.5" spans="5:10">
      <c r="E434"/>
      <c r="F434" s="117" t="s">
        <v>288</v>
      </c>
      <c r="G434" s="121">
        <v>63.12</v>
      </c>
      <c r="H434" s="121">
        <v>60</v>
      </c>
      <c r="I434">
        <v>85</v>
      </c>
      <c r="J434">
        <f>G434*I434/1000</f>
        <v>5.3652</v>
      </c>
    </row>
    <row r="435" ht="16.5" spans="5:8">
      <c r="E435"/>
      <c r="F435" s="117" t="s">
        <v>289</v>
      </c>
      <c r="G435" s="122"/>
      <c r="H435" s="121">
        <v>120</v>
      </c>
    </row>
    <row r="436" spans="5:11">
      <c r="E436"/>
      <c r="K436" s="198"/>
    </row>
    <row r="437" ht="26.25" spans="5:11">
      <c r="E437"/>
      <c r="F437" s="41" t="s">
        <v>356</v>
      </c>
      <c r="K437" s="199">
        <f>J439+J440+J442+J443+J444+J445+J446+J447</f>
        <v>6.2895</v>
      </c>
    </row>
    <row r="438" ht="15.75" spans="5:11">
      <c r="E438"/>
      <c r="F438" s="43" t="s">
        <v>162</v>
      </c>
      <c r="G438" s="44" t="s">
        <v>163</v>
      </c>
      <c r="H438" s="45" t="s">
        <v>164</v>
      </c>
      <c r="K438" s="198"/>
    </row>
    <row r="439" ht="15.75" spans="5:11">
      <c r="E439"/>
      <c r="F439" s="46" t="s">
        <v>357</v>
      </c>
      <c r="G439" s="47">
        <v>50</v>
      </c>
      <c r="H439" s="48">
        <v>40</v>
      </c>
      <c r="I439">
        <v>35</v>
      </c>
      <c r="J439">
        <f>G439*I439/1000</f>
        <v>1.75</v>
      </c>
      <c r="K439" s="198"/>
    </row>
    <row r="440" ht="15.75" spans="5:11">
      <c r="E440"/>
      <c r="F440" s="46" t="s">
        <v>290</v>
      </c>
      <c r="G440" s="47">
        <v>25</v>
      </c>
      <c r="H440" s="48">
        <v>20</v>
      </c>
      <c r="I440">
        <v>45</v>
      </c>
      <c r="J440">
        <f t="shared" ref="J440:J447" si="8">G440*I440/1000</f>
        <v>1.125</v>
      </c>
      <c r="K440" s="198"/>
    </row>
    <row r="441" ht="30.75" hidden="1" spans="5:11">
      <c r="E441"/>
      <c r="F441" s="46" t="s">
        <v>358</v>
      </c>
      <c r="G441" s="47">
        <v>21.5</v>
      </c>
      <c r="H441" s="48">
        <v>15</v>
      </c>
      <c r="J441">
        <f t="shared" si="8"/>
        <v>0</v>
      </c>
      <c r="K441" s="198"/>
    </row>
    <row r="442" ht="15.75" spans="5:11">
      <c r="E442"/>
      <c r="F442" s="46" t="s">
        <v>252</v>
      </c>
      <c r="G442" s="47">
        <v>26.8</v>
      </c>
      <c r="H442" s="48">
        <v>20</v>
      </c>
      <c r="I442">
        <v>35</v>
      </c>
      <c r="J442">
        <f t="shared" si="8"/>
        <v>0.938</v>
      </c>
      <c r="K442" s="198"/>
    </row>
    <row r="443" ht="15.75" spans="5:11">
      <c r="E443"/>
      <c r="F443" s="46" t="s">
        <v>258</v>
      </c>
      <c r="G443" s="47">
        <v>15.8</v>
      </c>
      <c r="H443" s="48">
        <v>12.5</v>
      </c>
      <c r="I443">
        <v>30</v>
      </c>
      <c r="J443">
        <f t="shared" si="8"/>
        <v>0.474</v>
      </c>
      <c r="K443" s="198"/>
    </row>
    <row r="444" ht="15.75" spans="5:11">
      <c r="E444"/>
      <c r="F444" s="46" t="s">
        <v>259</v>
      </c>
      <c r="G444" s="47">
        <v>12</v>
      </c>
      <c r="H444" s="48">
        <v>10</v>
      </c>
      <c r="I444">
        <v>20</v>
      </c>
      <c r="J444">
        <f t="shared" si="8"/>
        <v>0.24</v>
      </c>
      <c r="K444" s="198"/>
    </row>
    <row r="445" ht="15.75" spans="5:11">
      <c r="E445"/>
      <c r="F445" s="46" t="s">
        <v>249</v>
      </c>
      <c r="G445" s="47">
        <v>5</v>
      </c>
      <c r="H445" s="48">
        <v>5</v>
      </c>
      <c r="I445">
        <v>130</v>
      </c>
      <c r="J445">
        <f t="shared" si="8"/>
        <v>0.65</v>
      </c>
      <c r="K445" s="198"/>
    </row>
    <row r="446" ht="15.75" spans="5:11">
      <c r="E446"/>
      <c r="F446" s="46" t="s">
        <v>183</v>
      </c>
      <c r="G446" s="47">
        <v>2.5</v>
      </c>
      <c r="H446" s="48">
        <v>2.5</v>
      </c>
      <c r="I446">
        <v>55</v>
      </c>
      <c r="J446">
        <f t="shared" si="8"/>
        <v>0.1375</v>
      </c>
      <c r="K446" s="198"/>
    </row>
    <row r="447" ht="15.75" spans="5:11">
      <c r="E447"/>
      <c r="F447" s="46" t="s">
        <v>291</v>
      </c>
      <c r="G447" s="47">
        <v>7.5</v>
      </c>
      <c r="H447" s="48">
        <v>7.5</v>
      </c>
      <c r="I447">
        <v>130</v>
      </c>
      <c r="J447">
        <f t="shared" si="8"/>
        <v>0.975</v>
      </c>
      <c r="K447" s="198"/>
    </row>
    <row r="448" ht="15.75" spans="5:11">
      <c r="E448"/>
      <c r="F448" s="46" t="s">
        <v>180</v>
      </c>
      <c r="G448" s="47">
        <v>200</v>
      </c>
      <c r="H448" s="48">
        <v>200</v>
      </c>
      <c r="K448" s="198"/>
    </row>
    <row r="449" ht="15.75" spans="5:11">
      <c r="E449"/>
      <c r="F449" s="46" t="s">
        <v>292</v>
      </c>
      <c r="G449" s="47">
        <v>200</v>
      </c>
      <c r="H449" s="48">
        <v>200</v>
      </c>
      <c r="K449" s="198"/>
    </row>
    <row r="450" spans="5:11">
      <c r="E450"/>
      <c r="K450" s="198"/>
    </row>
    <row r="451" ht="26.25" spans="5:11">
      <c r="E451"/>
      <c r="F451" s="41" t="s">
        <v>265</v>
      </c>
      <c r="K451" s="199">
        <f>J453+J456</f>
        <v>12.321</v>
      </c>
    </row>
    <row r="452" ht="15.75" spans="5:11">
      <c r="E452"/>
      <c r="F452" s="43" t="s">
        <v>162</v>
      </c>
      <c r="G452" s="44" t="s">
        <v>163</v>
      </c>
      <c r="H452" s="45" t="s">
        <v>164</v>
      </c>
      <c r="K452" s="198"/>
    </row>
    <row r="453" ht="15.75" spans="5:11">
      <c r="E453"/>
      <c r="F453" s="46" t="s">
        <v>268</v>
      </c>
      <c r="G453" s="47">
        <v>82.8</v>
      </c>
      <c r="H453" s="48">
        <v>82.8</v>
      </c>
      <c r="I453">
        <v>95</v>
      </c>
      <c r="J453">
        <f t="shared" ref="J453" si="9">G453*I453/1000</f>
        <v>7.866</v>
      </c>
      <c r="K453" s="198"/>
    </row>
    <row r="454" ht="15.75" spans="5:11">
      <c r="E454"/>
      <c r="F454" s="46" t="s">
        <v>180</v>
      </c>
      <c r="G454" s="47">
        <v>122</v>
      </c>
      <c r="H454" s="48">
        <v>122</v>
      </c>
      <c r="K454" s="198"/>
    </row>
    <row r="455" ht="15.75" spans="5:11">
      <c r="E455"/>
      <c r="F455" s="72" t="s">
        <v>269</v>
      </c>
      <c r="G455" s="49" t="s">
        <v>172</v>
      </c>
      <c r="H455" s="73">
        <v>173</v>
      </c>
      <c r="K455" s="198"/>
    </row>
    <row r="456" ht="15.75" spans="5:11">
      <c r="E456"/>
      <c r="F456" s="46" t="s">
        <v>173</v>
      </c>
      <c r="G456" s="47">
        <v>8.1</v>
      </c>
      <c r="H456" s="48">
        <v>8.1</v>
      </c>
      <c r="I456">
        <v>550</v>
      </c>
      <c r="J456">
        <f t="shared" ref="J456" si="10">G456*I456/1000</f>
        <v>4.455</v>
      </c>
      <c r="K456" s="198"/>
    </row>
    <row r="457" spans="5:11">
      <c r="E457"/>
      <c r="K457" s="198"/>
    </row>
    <row r="458" ht="28.5" spans="5:11">
      <c r="E458"/>
      <c r="F458" s="133" t="s">
        <v>359</v>
      </c>
      <c r="K458" s="199">
        <f>J472+J476+J477+J478+J479+J480</f>
        <v>30.524</v>
      </c>
    </row>
    <row r="459" hidden="1" spans="5:11">
      <c r="E459"/>
      <c r="F459" s="134" t="s">
        <v>154</v>
      </c>
      <c r="K459" s="198"/>
    </row>
    <row r="460" hidden="1" spans="5:11">
      <c r="E460"/>
      <c r="K460" s="198"/>
    </row>
    <row r="461" hidden="1" spans="5:11">
      <c r="E461"/>
      <c r="F461" s="71" t="s">
        <v>155</v>
      </c>
      <c r="K461" s="198"/>
    </row>
    <row r="462" hidden="1" spans="5:11">
      <c r="E462"/>
      <c r="F462" s="75" t="s">
        <v>156</v>
      </c>
      <c r="K462" s="198"/>
    </row>
    <row r="463" hidden="1" spans="5:11">
      <c r="E463"/>
      <c r="F463" s="75" t="s">
        <v>157</v>
      </c>
      <c r="K463" s="198"/>
    </row>
    <row r="464" hidden="1" spans="5:11">
      <c r="E464"/>
      <c r="F464" s="144"/>
      <c r="K464" s="198"/>
    </row>
    <row r="465" hidden="1" spans="5:11">
      <c r="E465"/>
      <c r="F465" s="134" t="s">
        <v>360</v>
      </c>
      <c r="K465" s="198"/>
    </row>
    <row r="466" spans="5:11">
      <c r="E466"/>
      <c r="F466" s="134" t="s">
        <v>361</v>
      </c>
      <c r="K466" s="198"/>
    </row>
    <row r="467" ht="15.75" spans="5:11">
      <c r="E467"/>
      <c r="F467" s="135" t="s">
        <v>272</v>
      </c>
      <c r="K467" s="198"/>
    </row>
    <row r="468" ht="27.75" spans="5:11">
      <c r="E468"/>
      <c r="F468" s="77" t="s">
        <v>162</v>
      </c>
      <c r="G468" s="12" t="s">
        <v>163</v>
      </c>
      <c r="H468" s="13" t="s">
        <v>164</v>
      </c>
      <c r="K468" s="198"/>
    </row>
    <row r="469" ht="30.75" hidden="1" spans="5:11">
      <c r="E469"/>
      <c r="F469" s="46" t="s">
        <v>362</v>
      </c>
      <c r="G469" s="15">
        <v>113</v>
      </c>
      <c r="H469" s="16">
        <v>83</v>
      </c>
      <c r="K469" s="198"/>
    </row>
    <row r="470" ht="30.75" hidden="1" spans="5:11">
      <c r="E470"/>
      <c r="F470" s="46" t="s">
        <v>363</v>
      </c>
      <c r="G470" s="15">
        <v>113</v>
      </c>
      <c r="H470" s="16">
        <v>83</v>
      </c>
      <c r="K470" s="198"/>
    </row>
    <row r="471" ht="30.75" hidden="1" spans="5:11">
      <c r="E471"/>
      <c r="F471" s="46" t="s">
        <v>364</v>
      </c>
      <c r="G471" s="15">
        <v>113</v>
      </c>
      <c r="H471" s="16">
        <v>83</v>
      </c>
      <c r="K471" s="198"/>
    </row>
    <row r="472" ht="15.75" spans="5:11">
      <c r="E472"/>
      <c r="F472" s="46" t="s">
        <v>342</v>
      </c>
      <c r="G472" s="15">
        <v>87</v>
      </c>
      <c r="H472" s="16">
        <v>74</v>
      </c>
      <c r="I472">
        <v>330</v>
      </c>
      <c r="J472">
        <f>G472*I472/1000</f>
        <v>28.71</v>
      </c>
      <c r="K472" s="198"/>
    </row>
    <row r="473" ht="30.75" spans="5:11">
      <c r="E473"/>
      <c r="F473" s="46" t="s">
        <v>343</v>
      </c>
      <c r="G473" s="15">
        <v>87</v>
      </c>
      <c r="H473" s="16">
        <v>74</v>
      </c>
      <c r="J473">
        <f t="shared" ref="J473:J480" si="11">G473*I473/1000</f>
        <v>0</v>
      </c>
      <c r="K473" s="198"/>
    </row>
    <row r="474" ht="15.75" hidden="1" spans="5:11">
      <c r="E474"/>
      <c r="F474" s="46" t="s">
        <v>365</v>
      </c>
      <c r="G474" s="15">
        <v>110</v>
      </c>
      <c r="H474" s="16">
        <v>79</v>
      </c>
      <c r="J474">
        <f t="shared" si="11"/>
        <v>0</v>
      </c>
      <c r="K474" s="198"/>
    </row>
    <row r="475" ht="15.75" hidden="1" spans="5:11">
      <c r="E475"/>
      <c r="F475" s="46" t="s">
        <v>366</v>
      </c>
      <c r="G475" s="15">
        <v>110</v>
      </c>
      <c r="H475" s="16">
        <v>79</v>
      </c>
      <c r="J475">
        <f t="shared" si="11"/>
        <v>0</v>
      </c>
      <c r="K475" s="198"/>
    </row>
    <row r="476" ht="15.75" spans="5:11">
      <c r="E476"/>
      <c r="F476" s="46" t="s">
        <v>258</v>
      </c>
      <c r="G476" s="15">
        <v>5</v>
      </c>
      <c r="H476" s="16">
        <v>4</v>
      </c>
      <c r="I476">
        <v>30</v>
      </c>
      <c r="J476">
        <f t="shared" si="11"/>
        <v>0.15</v>
      </c>
      <c r="K476" s="198"/>
    </row>
    <row r="477" ht="15.75" spans="5:11">
      <c r="E477"/>
      <c r="F477" s="46" t="s">
        <v>259</v>
      </c>
      <c r="G477" s="15">
        <v>5</v>
      </c>
      <c r="H477" s="16">
        <v>4</v>
      </c>
      <c r="I477">
        <v>20</v>
      </c>
      <c r="J477">
        <f t="shared" si="11"/>
        <v>0.1</v>
      </c>
      <c r="K477" s="198"/>
    </row>
    <row r="478" ht="15.75" spans="5:11">
      <c r="E478"/>
      <c r="F478" s="46" t="s">
        <v>249</v>
      </c>
      <c r="G478" s="15">
        <v>5</v>
      </c>
      <c r="H478" s="16">
        <v>5</v>
      </c>
      <c r="I478">
        <v>130</v>
      </c>
      <c r="J478">
        <f t="shared" si="11"/>
        <v>0.65</v>
      </c>
      <c r="K478" s="198"/>
    </row>
    <row r="479" ht="15.75" spans="5:11">
      <c r="E479"/>
      <c r="F479" s="46" t="s">
        <v>291</v>
      </c>
      <c r="G479" s="15">
        <v>7</v>
      </c>
      <c r="H479" s="16">
        <v>7</v>
      </c>
      <c r="I479">
        <v>120</v>
      </c>
      <c r="J479">
        <f t="shared" si="11"/>
        <v>0.84</v>
      </c>
      <c r="K479" s="198"/>
    </row>
    <row r="480" ht="15.75" spans="5:11">
      <c r="E480"/>
      <c r="F480" s="46" t="s">
        <v>196</v>
      </c>
      <c r="G480" s="15">
        <v>2</v>
      </c>
      <c r="H480" s="16">
        <v>2</v>
      </c>
      <c r="I480">
        <v>37</v>
      </c>
      <c r="J480">
        <f t="shared" si="11"/>
        <v>0.074</v>
      </c>
      <c r="K480" s="198"/>
    </row>
    <row r="481" ht="15.75" spans="5:11">
      <c r="E481"/>
      <c r="F481" s="78" t="s">
        <v>367</v>
      </c>
      <c r="G481" s="18" t="s">
        <v>172</v>
      </c>
      <c r="H481" s="19">
        <v>50</v>
      </c>
      <c r="K481" s="198"/>
    </row>
    <row r="482" ht="15.75" spans="5:11">
      <c r="E482"/>
      <c r="F482" s="78" t="s">
        <v>368</v>
      </c>
      <c r="G482" s="18" t="s">
        <v>172</v>
      </c>
      <c r="H482" s="19">
        <v>50</v>
      </c>
      <c r="K482" s="198"/>
    </row>
    <row r="483" spans="5:11">
      <c r="E483"/>
      <c r="K483" s="198"/>
    </row>
    <row r="484" ht="21" spans="5:11">
      <c r="E484"/>
      <c r="F484" s="89" t="s">
        <v>175</v>
      </c>
      <c r="G484" s="22"/>
      <c r="H484" s="22"/>
      <c r="I484" s="106"/>
      <c r="J484" s="66"/>
      <c r="K484" s="176">
        <f>J491+J493</f>
        <v>0.9925</v>
      </c>
    </row>
    <row r="485" spans="5:11">
      <c r="E485"/>
      <c r="F485" s="90" t="s">
        <v>191</v>
      </c>
      <c r="G485" s="22"/>
      <c r="H485" s="22"/>
      <c r="I485" s="106"/>
      <c r="J485" s="65"/>
      <c r="K485" s="177"/>
    </row>
    <row r="486" spans="5:11">
      <c r="E486"/>
      <c r="F486" s="91"/>
      <c r="G486" s="22"/>
      <c r="H486" s="22"/>
      <c r="I486" s="106"/>
      <c r="J486" s="65"/>
      <c r="K486" s="177"/>
    </row>
    <row r="487" spans="5:11">
      <c r="E487"/>
      <c r="F487" s="92" t="s">
        <v>192</v>
      </c>
      <c r="G487" s="22"/>
      <c r="H487" s="22"/>
      <c r="I487" s="106"/>
      <c r="J487" s="65"/>
      <c r="K487" s="177"/>
    </row>
    <row r="488" spans="5:11">
      <c r="E488"/>
      <c r="F488" s="93" t="s">
        <v>200</v>
      </c>
      <c r="G488" s="22"/>
      <c r="H488" s="22"/>
      <c r="I488" s="106"/>
      <c r="J488" s="65"/>
      <c r="K488" s="177"/>
    </row>
    <row r="489" ht="15.75" spans="5:11">
      <c r="E489"/>
      <c r="F489" s="24" t="s">
        <v>177</v>
      </c>
      <c r="G489" s="22"/>
      <c r="H489" s="22"/>
      <c r="I489" s="106"/>
      <c r="J489" s="65"/>
      <c r="K489" s="177"/>
    </row>
    <row r="490" ht="25.5" spans="5:11">
      <c r="E490"/>
      <c r="F490" s="94" t="s">
        <v>162</v>
      </c>
      <c r="G490" s="95" t="s">
        <v>163</v>
      </c>
      <c r="H490" s="95" t="s">
        <v>164</v>
      </c>
      <c r="I490" s="106"/>
      <c r="J490" s="65"/>
      <c r="K490" s="177"/>
    </row>
    <row r="491" spans="5:11">
      <c r="E491"/>
      <c r="F491" s="96" t="s">
        <v>178</v>
      </c>
      <c r="G491" s="97">
        <v>0.5</v>
      </c>
      <c r="H491" s="97">
        <v>0.5</v>
      </c>
      <c r="I491" s="106" t="s">
        <v>544</v>
      </c>
      <c r="J491" s="68">
        <f>G491*I491/1000</f>
        <v>0.25</v>
      </c>
      <c r="K491" s="177"/>
    </row>
    <row r="492" spans="5:11">
      <c r="E492"/>
      <c r="F492" s="96" t="s">
        <v>180</v>
      </c>
      <c r="G492" s="97">
        <v>54</v>
      </c>
      <c r="H492" s="97">
        <v>54</v>
      </c>
      <c r="I492" s="106"/>
      <c r="J492" s="68"/>
      <c r="K492" s="177"/>
    </row>
    <row r="493" spans="5:11">
      <c r="E493"/>
      <c r="F493" s="96" t="s">
        <v>183</v>
      </c>
      <c r="G493" s="97">
        <v>13.5</v>
      </c>
      <c r="H493" s="97">
        <v>13.5</v>
      </c>
      <c r="I493" s="106" t="s">
        <v>545</v>
      </c>
      <c r="J493" s="68">
        <f>G493*I493/1000</f>
        <v>0.7425</v>
      </c>
      <c r="K493" s="177"/>
    </row>
    <row r="494" spans="5:11">
      <c r="E494"/>
      <c r="F494" s="96" t="s">
        <v>180</v>
      </c>
      <c r="G494" s="97">
        <v>135</v>
      </c>
      <c r="H494" s="97">
        <v>135</v>
      </c>
      <c r="I494" s="106"/>
      <c r="J494" s="68"/>
      <c r="K494" s="177"/>
    </row>
    <row r="495" ht="15.75" spans="5:11">
      <c r="E495"/>
      <c r="F495" s="96"/>
      <c r="G495" s="97"/>
      <c r="H495" s="97"/>
      <c r="I495" s="106"/>
      <c r="J495" s="68"/>
      <c r="K495" s="177"/>
    </row>
    <row r="496" ht="15.75" spans="6:11">
      <c r="F496" s="111"/>
      <c r="G496" s="179"/>
      <c r="H496" s="179"/>
      <c r="I496" s="64"/>
      <c r="J496" s="68"/>
      <c r="K496" s="177"/>
    </row>
    <row r="497" ht="15.75" spans="6:11">
      <c r="F497" s="111"/>
      <c r="G497" s="179"/>
      <c r="H497" s="179"/>
      <c r="I497" s="132"/>
      <c r="J497" s="68"/>
      <c r="K497" s="177"/>
    </row>
    <row r="498" spans="6:11">
      <c r="F498" s="4" t="s">
        <v>32</v>
      </c>
      <c r="G498">
        <v>80</v>
      </c>
      <c r="I498">
        <v>29.72</v>
      </c>
      <c r="K498" s="69">
        <f>G498*I498/1000</f>
        <v>2.3776</v>
      </c>
    </row>
    <row r="500" spans="6:11">
      <c r="F500" s="4" t="s">
        <v>369</v>
      </c>
      <c r="G500">
        <v>250</v>
      </c>
      <c r="I500">
        <v>165</v>
      </c>
      <c r="K500" s="69">
        <f>G500*I500/1000</f>
        <v>41.25</v>
      </c>
    </row>
    <row r="501" spans="11:11">
      <c r="K501" s="69">
        <f>G501*I501/1000</f>
        <v>0</v>
      </c>
    </row>
    <row r="502" s="3" customFormat="1" spans="5:11">
      <c r="E502" s="159"/>
      <c r="F502" s="159" t="s">
        <v>370</v>
      </c>
      <c r="K502" s="143">
        <f>K511+K523+K526+K539+K541+K558+K567+K597+K609+K611</f>
        <v>163.930244</v>
      </c>
    </row>
    <row r="504" ht="29.25" spans="6:11">
      <c r="F504" s="9" t="s">
        <v>230</v>
      </c>
      <c r="I504" s="57"/>
      <c r="K504" s="58"/>
    </row>
    <row r="505" spans="6:11">
      <c r="F505" s="82" t="s">
        <v>154</v>
      </c>
      <c r="I505" s="57"/>
      <c r="K505" s="58"/>
    </row>
    <row r="506" spans="6:11">
      <c r="F506" s="20"/>
      <c r="I506" s="57"/>
      <c r="K506" s="58"/>
    </row>
    <row r="507" spans="6:11">
      <c r="F507" s="83" t="s">
        <v>155</v>
      </c>
      <c r="I507" s="57"/>
      <c r="K507" s="58"/>
    </row>
    <row r="508" spans="6:11">
      <c r="F508" s="84" t="s">
        <v>156</v>
      </c>
      <c r="I508" s="57"/>
      <c r="K508" s="58"/>
    </row>
    <row r="509" spans="6:11">
      <c r="F509" s="84" t="s">
        <v>157</v>
      </c>
      <c r="I509" s="57"/>
      <c r="K509" s="58"/>
    </row>
    <row r="510" spans="6:11">
      <c r="F510" s="82" t="s">
        <v>231</v>
      </c>
      <c r="I510" s="57"/>
      <c r="K510" s="58"/>
    </row>
    <row r="511" ht="16.5" spans="6:11">
      <c r="F511" s="10" t="s">
        <v>161</v>
      </c>
      <c r="I511" s="57"/>
      <c r="J511" s="53"/>
      <c r="K511" s="61">
        <f>J513+J514+J515+J516+J517+J518+J519+J520+J521</f>
        <v>56.014044</v>
      </c>
    </row>
    <row r="512" ht="27.75" spans="5:11">
      <c r="E512"/>
      <c r="F512" s="11" t="s">
        <v>162</v>
      </c>
      <c r="G512" s="12" t="s">
        <v>163</v>
      </c>
      <c r="H512" s="13" t="s">
        <v>164</v>
      </c>
      <c r="I512" s="99" t="s">
        <v>165</v>
      </c>
      <c r="J512" s="100" t="s">
        <v>166</v>
      </c>
      <c r="K512" s="58"/>
    </row>
    <row r="513" ht="15.75" spans="5:11">
      <c r="E513"/>
      <c r="F513" s="85" t="s">
        <v>193</v>
      </c>
      <c r="G513" s="15">
        <v>188</v>
      </c>
      <c r="H513" s="16">
        <v>186</v>
      </c>
      <c r="I513" s="101">
        <v>239.45</v>
      </c>
      <c r="J513" s="102">
        <f>I513*G513/1000</f>
        <v>45.0166</v>
      </c>
      <c r="K513" s="58"/>
    </row>
    <row r="514" ht="15.75" spans="5:11">
      <c r="E514"/>
      <c r="F514" s="85" t="s">
        <v>194</v>
      </c>
      <c r="G514" s="15">
        <v>12.9</v>
      </c>
      <c r="H514" s="16">
        <v>12.9</v>
      </c>
      <c r="I514" s="103">
        <v>40</v>
      </c>
      <c r="J514" s="102">
        <f t="shared" ref="J514:J516" si="12">I514*G514/1000</f>
        <v>0.516</v>
      </c>
      <c r="K514" s="58"/>
    </row>
    <row r="515" ht="15.75" spans="5:11">
      <c r="E515"/>
      <c r="F515" s="85" t="s">
        <v>180</v>
      </c>
      <c r="G515" s="15">
        <v>48</v>
      </c>
      <c r="H515" s="16">
        <v>48</v>
      </c>
      <c r="I515" s="62"/>
      <c r="J515" s="102">
        <f t="shared" si="12"/>
        <v>0</v>
      </c>
      <c r="K515" s="58"/>
    </row>
    <row r="516" ht="30.75" spans="5:11">
      <c r="E516"/>
      <c r="F516" s="85" t="s">
        <v>232</v>
      </c>
      <c r="G516" s="15">
        <v>48</v>
      </c>
      <c r="H516" s="16">
        <v>48</v>
      </c>
      <c r="I516" s="104">
        <v>48.17</v>
      </c>
      <c r="J516" s="102">
        <f t="shared" si="12"/>
        <v>2.31216</v>
      </c>
      <c r="K516" s="58"/>
    </row>
    <row r="517" ht="15.75" spans="5:11">
      <c r="E517"/>
      <c r="F517" s="85" t="s">
        <v>167</v>
      </c>
      <c r="G517" s="15">
        <v>6</v>
      </c>
      <c r="H517" s="16">
        <v>6</v>
      </c>
      <c r="I517" s="104">
        <v>175</v>
      </c>
      <c r="J517" s="102">
        <f>G517*I517/1000</f>
        <v>1.05</v>
      </c>
      <c r="K517" s="58"/>
    </row>
    <row r="518" ht="15.75" spans="5:11">
      <c r="E518"/>
      <c r="F518" s="85" t="s">
        <v>183</v>
      </c>
      <c r="G518" s="15">
        <v>12.9</v>
      </c>
      <c r="H518" s="16">
        <v>12.9</v>
      </c>
      <c r="I518" s="104">
        <v>55</v>
      </c>
      <c r="J518" s="102">
        <f t="shared" ref="J518:J521" si="13">I518*G518/1000</f>
        <v>0.7095</v>
      </c>
      <c r="K518" s="58"/>
    </row>
    <row r="519" ht="15.75" spans="5:11">
      <c r="E519"/>
      <c r="F519" s="85" t="s">
        <v>233</v>
      </c>
      <c r="G519" s="15">
        <v>6.94</v>
      </c>
      <c r="H519" s="16">
        <v>6.94</v>
      </c>
      <c r="I519" s="104">
        <v>173.6</v>
      </c>
      <c r="J519" s="102">
        <f t="shared" si="13"/>
        <v>1.204784</v>
      </c>
      <c r="K519" s="58"/>
    </row>
    <row r="520" ht="15.75" spans="5:11">
      <c r="E520"/>
      <c r="F520" s="85" t="s">
        <v>234</v>
      </c>
      <c r="G520" s="15">
        <v>6.94</v>
      </c>
      <c r="H520" s="16">
        <v>6.94</v>
      </c>
      <c r="I520" s="104">
        <v>200</v>
      </c>
      <c r="J520" s="67">
        <f t="shared" si="13"/>
        <v>1.388</v>
      </c>
      <c r="K520" s="58"/>
    </row>
    <row r="521" ht="15.75" spans="5:11">
      <c r="E521"/>
      <c r="F521" s="85" t="s">
        <v>173</v>
      </c>
      <c r="G521" s="15">
        <v>6.94</v>
      </c>
      <c r="H521" s="16">
        <v>6.94</v>
      </c>
      <c r="I521" s="62">
        <v>550</v>
      </c>
      <c r="J521" s="67">
        <f t="shared" si="13"/>
        <v>3.817</v>
      </c>
      <c r="K521" s="58"/>
    </row>
    <row r="522" spans="5:11">
      <c r="E522"/>
      <c r="F522" s="20"/>
      <c r="I522" s="57"/>
      <c r="K522" s="58"/>
    </row>
    <row r="523" spans="5:11">
      <c r="E523"/>
      <c r="F523" s="86" t="s">
        <v>199</v>
      </c>
      <c r="G523" s="87">
        <v>40</v>
      </c>
      <c r="H523" s="88">
        <v>40</v>
      </c>
      <c r="I523" s="105">
        <v>146.8</v>
      </c>
      <c r="J523" s="67">
        <f t="shared" ref="J523" si="14">I523*G523/1000</f>
        <v>5.872</v>
      </c>
      <c r="K523" s="61">
        <f>J523</f>
        <v>5.872</v>
      </c>
    </row>
    <row r="526" ht="21" spans="5:11">
      <c r="E526"/>
      <c r="F526" s="89" t="s">
        <v>175</v>
      </c>
      <c r="G526" s="22"/>
      <c r="H526" s="22"/>
      <c r="I526" s="106"/>
      <c r="J526" s="66"/>
      <c r="K526" s="61">
        <f>J533+J535</f>
        <v>0.9925</v>
      </c>
    </row>
    <row r="527" spans="5:11">
      <c r="E527"/>
      <c r="F527" s="90" t="s">
        <v>191</v>
      </c>
      <c r="G527" s="22"/>
      <c r="H527" s="22"/>
      <c r="I527" s="106"/>
      <c r="J527" s="65"/>
      <c r="K527" s="58"/>
    </row>
    <row r="528" spans="5:11">
      <c r="E528"/>
      <c r="F528" s="91"/>
      <c r="G528" s="22"/>
      <c r="H528" s="22"/>
      <c r="I528" s="106"/>
      <c r="J528" s="65"/>
      <c r="K528" s="58"/>
    </row>
    <row r="529" spans="5:11">
      <c r="E529"/>
      <c r="F529" s="92" t="s">
        <v>192</v>
      </c>
      <c r="G529" s="22"/>
      <c r="H529" s="22"/>
      <c r="I529" s="106"/>
      <c r="J529" s="65"/>
      <c r="K529" s="58"/>
    </row>
    <row r="530" hidden="1" spans="5:11">
      <c r="E530"/>
      <c r="F530" s="93" t="s">
        <v>200</v>
      </c>
      <c r="G530" s="22"/>
      <c r="H530" s="22"/>
      <c r="I530" s="106"/>
      <c r="J530" s="65"/>
      <c r="K530" s="58"/>
    </row>
    <row r="531" ht="15.75" spans="5:11">
      <c r="E531"/>
      <c r="F531" s="24" t="s">
        <v>177</v>
      </c>
      <c r="G531" s="22"/>
      <c r="H531" s="22"/>
      <c r="I531" s="106"/>
      <c r="J531" s="65"/>
      <c r="K531" s="58"/>
    </row>
    <row r="532" ht="25.5" spans="5:11">
      <c r="E532"/>
      <c r="F532" s="94" t="s">
        <v>162</v>
      </c>
      <c r="G532" s="95" t="s">
        <v>163</v>
      </c>
      <c r="H532" s="95" t="s">
        <v>164</v>
      </c>
      <c r="I532" s="106"/>
      <c r="J532" s="65"/>
      <c r="K532" s="58"/>
    </row>
    <row r="533" spans="5:11">
      <c r="E533"/>
      <c r="F533" s="96" t="s">
        <v>178</v>
      </c>
      <c r="G533" s="97">
        <v>0.5</v>
      </c>
      <c r="H533" s="97">
        <v>0.5</v>
      </c>
      <c r="I533" s="106" t="s">
        <v>544</v>
      </c>
      <c r="J533" s="66">
        <f>G533*I533/1000</f>
        <v>0.25</v>
      </c>
      <c r="K533" s="58"/>
    </row>
    <row r="534" spans="5:11">
      <c r="E534"/>
      <c r="F534" s="96" t="s">
        <v>180</v>
      </c>
      <c r="G534" s="97">
        <v>54</v>
      </c>
      <c r="H534" s="97">
        <v>54</v>
      </c>
      <c r="I534" s="106"/>
      <c r="J534" s="65"/>
      <c r="K534" s="58"/>
    </row>
    <row r="535" spans="5:11">
      <c r="E535"/>
      <c r="F535" s="96" t="s">
        <v>183</v>
      </c>
      <c r="G535" s="97">
        <v>13.5</v>
      </c>
      <c r="H535" s="97">
        <v>13.5</v>
      </c>
      <c r="I535" s="106" t="s">
        <v>545</v>
      </c>
      <c r="J535" s="66">
        <f>G535*I535/1000</f>
        <v>0.7425</v>
      </c>
      <c r="K535" s="58"/>
    </row>
    <row r="536" spans="5:11">
      <c r="E536"/>
      <c r="F536" s="96" t="s">
        <v>180</v>
      </c>
      <c r="G536" s="97">
        <v>135</v>
      </c>
      <c r="H536" s="97">
        <v>135</v>
      </c>
      <c r="I536" s="106"/>
      <c r="J536" s="65"/>
      <c r="K536" s="58"/>
    </row>
    <row r="538" ht="15.75" spans="5:5">
      <c r="E538"/>
    </row>
    <row r="539" ht="15.75" spans="5:11">
      <c r="E539"/>
      <c r="F539" s="138" t="s">
        <v>246</v>
      </c>
      <c r="G539" s="6">
        <v>126</v>
      </c>
      <c r="H539" s="7">
        <v>120</v>
      </c>
      <c r="I539">
        <v>85</v>
      </c>
      <c r="K539" s="69">
        <f>G539*I539/1000</f>
        <v>10.71</v>
      </c>
    </row>
    <row r="541" ht="25.5" spans="5:11">
      <c r="E541"/>
      <c r="F541" s="41" t="s">
        <v>131</v>
      </c>
      <c r="K541" s="69">
        <f>J548+J549+J550+J551+J552+J553</f>
        <v>5.9015</v>
      </c>
    </row>
    <row r="542" spans="5:6">
      <c r="E542"/>
      <c r="F542" s="50" t="s">
        <v>266</v>
      </c>
    </row>
    <row r="543" spans="5:6">
      <c r="E543"/>
      <c r="F543" s="50" t="s">
        <v>191</v>
      </c>
    </row>
    <row r="545" spans="5:6">
      <c r="E545"/>
      <c r="F545" s="71" t="s">
        <v>192</v>
      </c>
    </row>
    <row r="546" ht="15.75" spans="5:6">
      <c r="E546"/>
      <c r="F546" s="42" t="s">
        <v>251</v>
      </c>
    </row>
    <row r="547" ht="15.75" spans="5:8">
      <c r="E547"/>
      <c r="F547" s="43" t="s">
        <v>162</v>
      </c>
      <c r="G547" s="44" t="s">
        <v>163</v>
      </c>
      <c r="H547" s="45" t="s">
        <v>164</v>
      </c>
    </row>
    <row r="548" ht="15.75" spans="5:10">
      <c r="E548"/>
      <c r="F548" s="46" t="s">
        <v>290</v>
      </c>
      <c r="G548" s="47">
        <v>62.5</v>
      </c>
      <c r="H548" s="48">
        <v>50</v>
      </c>
      <c r="I548">
        <v>45</v>
      </c>
      <c r="J548">
        <f>G548*I548/1000</f>
        <v>2.8125</v>
      </c>
    </row>
    <row r="549" ht="15.75" spans="5:10">
      <c r="E549"/>
      <c r="F549" s="46" t="s">
        <v>252</v>
      </c>
      <c r="G549" s="47">
        <v>40</v>
      </c>
      <c r="H549" s="48">
        <v>30</v>
      </c>
      <c r="I549">
        <v>35</v>
      </c>
      <c r="J549">
        <f t="shared" ref="J549:J553" si="15">G549*I549/1000</f>
        <v>1.4</v>
      </c>
    </row>
    <row r="550" ht="15.75" spans="5:10">
      <c r="E550"/>
      <c r="F550" s="46" t="s">
        <v>258</v>
      </c>
      <c r="G550" s="47">
        <v>15.8</v>
      </c>
      <c r="H550" s="48">
        <v>12.5</v>
      </c>
      <c r="I550">
        <v>30</v>
      </c>
      <c r="J550">
        <f t="shared" si="15"/>
        <v>0.474</v>
      </c>
    </row>
    <row r="551" ht="15.75" spans="5:10">
      <c r="E551"/>
      <c r="F551" s="46" t="s">
        <v>259</v>
      </c>
      <c r="G551" s="47">
        <v>12</v>
      </c>
      <c r="H551" s="48">
        <v>10</v>
      </c>
      <c r="I551">
        <v>20</v>
      </c>
      <c r="J551">
        <f t="shared" si="15"/>
        <v>0.24</v>
      </c>
    </row>
    <row r="552" ht="15.75" spans="5:10">
      <c r="E552"/>
      <c r="F552" s="46" t="s">
        <v>291</v>
      </c>
      <c r="G552" s="47">
        <v>2.5</v>
      </c>
      <c r="H552" s="48">
        <v>2.5</v>
      </c>
      <c r="I552">
        <v>130</v>
      </c>
      <c r="J552">
        <f t="shared" si="15"/>
        <v>0.325</v>
      </c>
    </row>
    <row r="553" ht="15.75" spans="5:10">
      <c r="E553"/>
      <c r="F553" s="46" t="s">
        <v>249</v>
      </c>
      <c r="G553" s="47">
        <v>5</v>
      </c>
      <c r="H553" s="48">
        <v>5</v>
      </c>
      <c r="I553">
        <v>130</v>
      </c>
      <c r="J553">
        <f t="shared" si="15"/>
        <v>0.65</v>
      </c>
    </row>
    <row r="554" ht="15.75" spans="5:8">
      <c r="E554"/>
      <c r="F554" s="46" t="s">
        <v>292</v>
      </c>
      <c r="G554" s="47">
        <v>200</v>
      </c>
      <c r="H554" s="48">
        <v>200</v>
      </c>
    </row>
    <row r="555" ht="15.75" spans="5:8">
      <c r="E555"/>
      <c r="F555" s="46" t="s">
        <v>262</v>
      </c>
      <c r="G555" s="47">
        <v>200</v>
      </c>
      <c r="H555" s="48">
        <v>200</v>
      </c>
    </row>
    <row r="556" ht="15.75" spans="5:8">
      <c r="E556"/>
      <c r="F556" s="46" t="s">
        <v>170</v>
      </c>
      <c r="G556" s="47">
        <v>200</v>
      </c>
      <c r="H556" s="48">
        <v>200</v>
      </c>
    </row>
    <row r="558" ht="25.5" spans="5:11">
      <c r="E558"/>
      <c r="F558" s="41" t="s">
        <v>332</v>
      </c>
      <c r="K558" s="69">
        <f>J561+J563+J564</f>
        <v>8.42105</v>
      </c>
    </row>
    <row r="559" ht="15.75" spans="5:6">
      <c r="E559"/>
      <c r="F559" s="42" t="s">
        <v>267</v>
      </c>
    </row>
    <row r="560" ht="15.75" spans="5:8">
      <c r="E560"/>
      <c r="F560" s="43" t="s">
        <v>162</v>
      </c>
      <c r="G560" s="44" t="s">
        <v>163</v>
      </c>
      <c r="H560" s="45" t="s">
        <v>164</v>
      </c>
    </row>
    <row r="561" ht="15.75" spans="5:10">
      <c r="E561"/>
      <c r="F561" s="46" t="s">
        <v>333</v>
      </c>
      <c r="G561" s="47">
        <v>63</v>
      </c>
      <c r="H561" s="48">
        <v>63</v>
      </c>
      <c r="I561">
        <v>58</v>
      </c>
      <c r="J561">
        <f>G561*I561/1000</f>
        <v>3.654</v>
      </c>
    </row>
    <row r="562" ht="15.75" spans="5:8">
      <c r="E562"/>
      <c r="F562" s="46" t="s">
        <v>180</v>
      </c>
      <c r="G562" s="47">
        <v>378</v>
      </c>
      <c r="H562" s="48">
        <v>378</v>
      </c>
    </row>
    <row r="563" ht="15.75" spans="5:10">
      <c r="E563"/>
      <c r="F563" s="46" t="s">
        <v>264</v>
      </c>
      <c r="G563" s="47">
        <v>3.15</v>
      </c>
      <c r="H563" s="48">
        <v>3.15</v>
      </c>
      <c r="I563">
        <v>17</v>
      </c>
      <c r="J563">
        <f>G563*I563/1000</f>
        <v>0.05355</v>
      </c>
    </row>
    <row r="564" ht="15.75" spans="5:10">
      <c r="E564"/>
      <c r="F564" s="46" t="s">
        <v>173</v>
      </c>
      <c r="G564" s="47">
        <v>8.57</v>
      </c>
      <c r="H564" s="48">
        <v>8.57</v>
      </c>
      <c r="I564">
        <v>550</v>
      </c>
      <c r="J564">
        <f>G564*I564/1000</f>
        <v>4.7135</v>
      </c>
    </row>
    <row r="567" ht="25.5" spans="5:11">
      <c r="E567"/>
      <c r="F567" s="41" t="s">
        <v>371</v>
      </c>
      <c r="K567" s="69">
        <f>J575+J590+J591+J595</f>
        <v>31.17555</v>
      </c>
    </row>
    <row r="568" spans="5:6">
      <c r="E568"/>
      <c r="F568" s="50" t="s">
        <v>335</v>
      </c>
    </row>
    <row r="569" spans="5:6">
      <c r="E569"/>
      <c r="F569" s="50" t="s">
        <v>191</v>
      </c>
    </row>
    <row r="571" spans="5:6">
      <c r="E571"/>
      <c r="F571" s="71" t="s">
        <v>192</v>
      </c>
    </row>
    <row r="572" ht="15.75" spans="5:6">
      <c r="E572"/>
      <c r="F572" s="42" t="s">
        <v>272</v>
      </c>
    </row>
    <row r="573" ht="15.75" spans="5:8">
      <c r="E573"/>
      <c r="F573" s="43" t="s">
        <v>162</v>
      </c>
      <c r="G573" s="44" t="s">
        <v>163</v>
      </c>
      <c r="H573" s="45" t="s">
        <v>164</v>
      </c>
    </row>
    <row r="574" ht="15.75" spans="5:8">
      <c r="E574"/>
      <c r="F574" s="46" t="s">
        <v>372</v>
      </c>
      <c r="G574" s="47">
        <v>148</v>
      </c>
      <c r="H574" s="48">
        <v>131</v>
      </c>
    </row>
    <row r="575" ht="15.75" spans="5:11">
      <c r="E575"/>
      <c r="F575" s="46" t="s">
        <v>373</v>
      </c>
      <c r="G575" s="47">
        <v>156</v>
      </c>
      <c r="H575" s="48">
        <v>115</v>
      </c>
      <c r="I575">
        <v>185</v>
      </c>
      <c r="J575">
        <f>G575*I575/1000</f>
        <v>28.86</v>
      </c>
      <c r="K575"/>
    </row>
    <row r="576" ht="15.75" spans="5:11">
      <c r="E576"/>
      <c r="F576" s="46" t="s">
        <v>374</v>
      </c>
      <c r="G576" s="47">
        <v>149</v>
      </c>
      <c r="H576" s="48">
        <v>111</v>
      </c>
      <c r="K576"/>
    </row>
    <row r="577" ht="15.75" spans="5:11">
      <c r="E577"/>
      <c r="F577" s="46" t="s">
        <v>375</v>
      </c>
      <c r="G577" s="47">
        <v>70</v>
      </c>
      <c r="H577" s="48">
        <v>68.1</v>
      </c>
      <c r="K577"/>
    </row>
    <row r="578" ht="15.75" spans="5:11">
      <c r="E578"/>
      <c r="F578" s="72" t="s">
        <v>376</v>
      </c>
      <c r="G578" s="49" t="s">
        <v>172</v>
      </c>
      <c r="H578" s="73">
        <v>50</v>
      </c>
      <c r="K578"/>
    </row>
    <row r="579" ht="15.75" spans="5:11">
      <c r="E579"/>
      <c r="F579" s="46" t="s">
        <v>377</v>
      </c>
      <c r="G579" s="49" t="s">
        <v>172</v>
      </c>
      <c r="H579" s="48">
        <v>50</v>
      </c>
      <c r="K579"/>
    </row>
    <row r="580" ht="15.75" spans="5:11">
      <c r="E580"/>
      <c r="F580" s="46" t="s">
        <v>378</v>
      </c>
      <c r="G580" s="49" t="s">
        <v>172</v>
      </c>
      <c r="H580" s="48">
        <v>50</v>
      </c>
      <c r="K580"/>
    </row>
    <row r="581" ht="30.75" spans="5:11">
      <c r="E581"/>
      <c r="F581" s="46" t="s">
        <v>379</v>
      </c>
      <c r="G581" s="49" t="s">
        <v>172</v>
      </c>
      <c r="H581" s="48">
        <v>50</v>
      </c>
      <c r="K581"/>
    </row>
    <row r="582" ht="15.75" spans="5:11">
      <c r="E582"/>
      <c r="F582" s="72" t="s">
        <v>172</v>
      </c>
      <c r="G582" s="49" t="s">
        <v>172</v>
      </c>
      <c r="H582" s="48">
        <v>50</v>
      </c>
      <c r="K582"/>
    </row>
    <row r="583" ht="25.5" spans="5:11">
      <c r="E583"/>
      <c r="F583" s="41" t="s">
        <v>380</v>
      </c>
      <c r="K583"/>
    </row>
    <row r="584" spans="5:11">
      <c r="E584"/>
      <c r="F584" s="50" t="s">
        <v>266</v>
      </c>
      <c r="K584"/>
    </row>
    <row r="585" spans="5:11">
      <c r="E585"/>
      <c r="F585" s="50" t="s">
        <v>191</v>
      </c>
      <c r="K585"/>
    </row>
    <row r="587" spans="5:11">
      <c r="E587"/>
      <c r="F587" s="71" t="s">
        <v>192</v>
      </c>
      <c r="K587"/>
    </row>
    <row r="588" ht="15.75" spans="5:11">
      <c r="E588"/>
      <c r="F588" s="42" t="s">
        <v>177</v>
      </c>
      <c r="K588"/>
    </row>
    <row r="589" ht="15.75" spans="5:11">
      <c r="E589"/>
      <c r="F589" s="43" t="s">
        <v>162</v>
      </c>
      <c r="G589" s="44" t="s">
        <v>163</v>
      </c>
      <c r="H589" s="45" t="s">
        <v>164</v>
      </c>
      <c r="K589"/>
    </row>
    <row r="590" ht="15.75" spans="5:11">
      <c r="E590"/>
      <c r="F590" s="46" t="s">
        <v>233</v>
      </c>
      <c r="G590" s="47">
        <v>12.5</v>
      </c>
      <c r="H590" s="48">
        <v>12.5</v>
      </c>
      <c r="I590">
        <v>173.6</v>
      </c>
      <c r="J590">
        <f>G590*I590/1000</f>
        <v>2.17</v>
      </c>
      <c r="K590"/>
    </row>
    <row r="591" ht="15.75" spans="5:10">
      <c r="E591"/>
      <c r="F591" s="46" t="s">
        <v>381</v>
      </c>
      <c r="G591" s="47">
        <v>3.75</v>
      </c>
      <c r="H591" s="48">
        <v>3.75</v>
      </c>
      <c r="I591">
        <v>37</v>
      </c>
      <c r="J591">
        <f>G591*I591/1000</f>
        <v>0.13875</v>
      </c>
    </row>
    <row r="592" ht="15.75" spans="5:8">
      <c r="E592"/>
      <c r="F592" s="46" t="s">
        <v>180</v>
      </c>
      <c r="G592" s="47">
        <v>37.5</v>
      </c>
      <c r="H592" s="48">
        <v>37.5</v>
      </c>
    </row>
    <row r="593" ht="15.75" spans="5:8">
      <c r="E593"/>
      <c r="F593" s="46" t="s">
        <v>382</v>
      </c>
      <c r="G593" s="47">
        <v>37.5</v>
      </c>
      <c r="H593" s="48">
        <v>37.5</v>
      </c>
    </row>
    <row r="594" ht="15.75" spans="5:8">
      <c r="E594"/>
      <c r="F594" s="72" t="s">
        <v>383</v>
      </c>
      <c r="G594" s="49" t="s">
        <v>172</v>
      </c>
      <c r="H594" s="73">
        <v>37.5</v>
      </c>
    </row>
    <row r="595" ht="15.75" spans="5:10">
      <c r="E595"/>
      <c r="F595" s="46" t="s">
        <v>264</v>
      </c>
      <c r="G595" s="47">
        <v>0.4</v>
      </c>
      <c r="H595" s="48">
        <v>0.4</v>
      </c>
      <c r="I595">
        <v>17</v>
      </c>
      <c r="J595">
        <f>G595*I595/1000</f>
        <v>0.0068</v>
      </c>
    </row>
    <row r="597" ht="25.5" spans="5:11">
      <c r="E597"/>
      <c r="F597" s="41" t="s">
        <v>346</v>
      </c>
      <c r="K597" s="69">
        <f>J604+J605</f>
        <v>4.966</v>
      </c>
    </row>
    <row r="598" spans="5:6">
      <c r="E598"/>
      <c r="F598" s="50" t="s">
        <v>266</v>
      </c>
    </row>
    <row r="599" spans="5:6">
      <c r="E599"/>
      <c r="F599" s="50" t="s">
        <v>191</v>
      </c>
    </row>
    <row r="601" spans="5:6">
      <c r="E601"/>
      <c r="F601" s="71" t="s">
        <v>192</v>
      </c>
    </row>
    <row r="602" ht="15.75" spans="5:6">
      <c r="E602"/>
      <c r="F602" s="42" t="s">
        <v>161</v>
      </c>
    </row>
    <row r="603" ht="15.75" spans="5:8">
      <c r="E603"/>
      <c r="F603" s="43" t="s">
        <v>162</v>
      </c>
      <c r="G603" s="44" t="s">
        <v>163</v>
      </c>
      <c r="H603" s="45" t="s">
        <v>164</v>
      </c>
    </row>
    <row r="604" ht="30.75" spans="5:10">
      <c r="E604"/>
      <c r="F604" s="46" t="s">
        <v>347</v>
      </c>
      <c r="G604" s="47">
        <v>24</v>
      </c>
      <c r="H604" s="48">
        <v>24</v>
      </c>
      <c r="I604">
        <v>184</v>
      </c>
      <c r="J604">
        <f>G604*I604/1000</f>
        <v>4.416</v>
      </c>
    </row>
    <row r="605" ht="15.75" spans="5:10">
      <c r="E605"/>
      <c r="F605" s="46" t="s">
        <v>183</v>
      </c>
      <c r="G605" s="47">
        <v>10</v>
      </c>
      <c r="H605" s="48">
        <v>10</v>
      </c>
      <c r="I605">
        <v>55</v>
      </c>
      <c r="J605">
        <f>G605*I605/1000</f>
        <v>0.55</v>
      </c>
    </row>
    <row r="606" ht="15.75" spans="5:8">
      <c r="E606"/>
      <c r="F606" s="46" t="s">
        <v>180</v>
      </c>
      <c r="G606" s="47">
        <v>190</v>
      </c>
      <c r="H606" s="48">
        <v>190</v>
      </c>
    </row>
    <row r="609" spans="6:11">
      <c r="F609" s="4" t="s">
        <v>32</v>
      </c>
      <c r="G609">
        <v>80</v>
      </c>
      <c r="I609">
        <v>29.72</v>
      </c>
      <c r="K609" s="69">
        <f>G609*I609/1000</f>
        <v>2.3776</v>
      </c>
    </row>
    <row r="611" spans="6:11">
      <c r="F611" s="4" t="s">
        <v>355</v>
      </c>
      <c r="G611">
        <v>250</v>
      </c>
      <c r="I611">
        <v>150</v>
      </c>
      <c r="K611" s="69">
        <f>G611*I611/1000</f>
        <v>37.5</v>
      </c>
    </row>
    <row r="613" s="3" customFormat="1" spans="5:11">
      <c r="E613" s="159"/>
      <c r="F613" s="159" t="s">
        <v>235</v>
      </c>
      <c r="K613" s="143">
        <f>K620+K629+K638+K643+K651+K667+K675+K690+K698+K700+K701</f>
        <v>123.992058</v>
      </c>
    </row>
    <row r="615" ht="18.75" spans="6:11">
      <c r="F615" s="180" t="s">
        <v>236</v>
      </c>
      <c r="G615" s="161"/>
      <c r="H615" s="161"/>
      <c r="I615" s="62"/>
      <c r="J615" s="22"/>
      <c r="K615" s="182"/>
    </row>
    <row r="616" spans="6:11">
      <c r="F616" s="162" t="s">
        <v>220</v>
      </c>
      <c r="G616" s="161"/>
      <c r="H616" s="161"/>
      <c r="I616" s="62"/>
      <c r="J616" s="22"/>
      <c r="K616" s="182"/>
    </row>
    <row r="617" spans="6:11">
      <c r="F617" s="162" t="s">
        <v>191</v>
      </c>
      <c r="G617" s="161"/>
      <c r="H617" s="161"/>
      <c r="I617" s="62"/>
      <c r="J617" s="22"/>
      <c r="K617" s="182"/>
    </row>
    <row r="618" spans="6:11">
      <c r="F618" s="37"/>
      <c r="G618" s="161"/>
      <c r="H618" s="161"/>
      <c r="I618" s="62"/>
      <c r="J618" s="22"/>
      <c r="K618" s="182"/>
    </row>
    <row r="619" spans="6:11">
      <c r="F619" s="163" t="s">
        <v>192</v>
      </c>
      <c r="G619" s="161"/>
      <c r="H619" s="161"/>
      <c r="I619" s="62"/>
      <c r="J619" s="22"/>
      <c r="K619" s="177"/>
    </row>
    <row r="620" ht="16.5" spans="6:11">
      <c r="F620" s="164" t="s">
        <v>161</v>
      </c>
      <c r="G620" s="161"/>
      <c r="H620" s="161"/>
      <c r="I620" s="62"/>
      <c r="J620" s="22"/>
      <c r="K620" s="176">
        <f>J622+J624+J625+J627</f>
        <v>9.82004</v>
      </c>
    </row>
    <row r="621" ht="27.75" spans="6:11">
      <c r="F621" s="165" t="s">
        <v>162</v>
      </c>
      <c r="G621" s="166" t="s">
        <v>163</v>
      </c>
      <c r="H621" s="167" t="s">
        <v>164</v>
      </c>
      <c r="I621" s="62"/>
      <c r="J621" s="22"/>
      <c r="K621" s="178"/>
    </row>
    <row r="622" ht="15.75" spans="6:11">
      <c r="F622" s="168" t="s">
        <v>237</v>
      </c>
      <c r="G622" s="169">
        <v>40</v>
      </c>
      <c r="H622" s="170">
        <v>40</v>
      </c>
      <c r="I622" s="62">
        <v>35</v>
      </c>
      <c r="J622" s="67">
        <f>G622*I622/1000</f>
        <v>1.4</v>
      </c>
      <c r="K622" s="178"/>
    </row>
    <row r="623" ht="15.75" spans="5:11">
      <c r="E623"/>
      <c r="F623" s="168" t="s">
        <v>180</v>
      </c>
      <c r="G623" s="169">
        <v>56</v>
      </c>
      <c r="H623" s="170">
        <v>56</v>
      </c>
      <c r="I623" s="62"/>
      <c r="J623" s="197"/>
      <c r="K623" s="178"/>
    </row>
    <row r="624" ht="15.75" spans="5:11">
      <c r="E624"/>
      <c r="F624" s="168" t="s">
        <v>169</v>
      </c>
      <c r="G624" s="169">
        <v>112</v>
      </c>
      <c r="H624" s="170">
        <v>112</v>
      </c>
      <c r="I624" s="62">
        <v>48.17</v>
      </c>
      <c r="J624" s="67">
        <f>G624*I624/1000</f>
        <v>5.39504</v>
      </c>
      <c r="K624" s="178"/>
    </row>
    <row r="625" ht="15.75" spans="5:11">
      <c r="E625"/>
      <c r="F625" s="168" t="s">
        <v>183</v>
      </c>
      <c r="G625" s="169">
        <v>5</v>
      </c>
      <c r="H625" s="170">
        <v>5</v>
      </c>
      <c r="I625" s="62">
        <v>55</v>
      </c>
      <c r="J625" s="67">
        <f>G625*I625/1000</f>
        <v>0.275</v>
      </c>
      <c r="K625" s="178"/>
    </row>
    <row r="626" ht="15.75" spans="5:11">
      <c r="E626"/>
      <c r="F626" s="171" t="s">
        <v>238</v>
      </c>
      <c r="G626" s="172" t="s">
        <v>172</v>
      </c>
      <c r="H626" s="173">
        <v>192</v>
      </c>
      <c r="I626" s="62"/>
      <c r="J626" s="197"/>
      <c r="K626" s="178"/>
    </row>
    <row r="627" ht="15.75" spans="5:11">
      <c r="E627"/>
      <c r="F627" s="168" t="s">
        <v>173</v>
      </c>
      <c r="G627" s="169">
        <v>5</v>
      </c>
      <c r="H627" s="170">
        <v>5</v>
      </c>
      <c r="I627" s="62">
        <v>550</v>
      </c>
      <c r="J627" s="67">
        <f>G627*I627/1000</f>
        <v>2.75</v>
      </c>
      <c r="K627" s="178"/>
    </row>
    <row r="628" spans="5:11">
      <c r="E628"/>
      <c r="F628" s="20"/>
      <c r="I628" s="57"/>
      <c r="K628" s="178"/>
    </row>
    <row r="629" ht="18.75" spans="5:11">
      <c r="E629"/>
      <c r="F629" s="184" t="s">
        <v>181</v>
      </c>
      <c r="G629" s="22"/>
      <c r="H629" s="22"/>
      <c r="I629" s="64"/>
      <c r="J629" s="66"/>
      <c r="K629" s="176">
        <f>J633+J634+J635</f>
        <v>2.5405</v>
      </c>
    </row>
    <row r="630" spans="5:11">
      <c r="E630"/>
      <c r="F630" s="23" t="s">
        <v>176</v>
      </c>
      <c r="G630" s="23"/>
      <c r="H630" s="23"/>
      <c r="I630" s="23"/>
      <c r="J630" s="23"/>
      <c r="K630" s="178"/>
    </row>
    <row r="631" ht="16.5" spans="5:11">
      <c r="E631"/>
      <c r="F631" s="24" t="s">
        <v>161</v>
      </c>
      <c r="G631" s="22"/>
      <c r="H631" s="22"/>
      <c r="I631" s="64"/>
      <c r="J631" s="65"/>
      <c r="K631" s="178"/>
    </row>
    <row r="632" ht="26.25" spans="5:11">
      <c r="E632"/>
      <c r="F632" s="25" t="s">
        <v>162</v>
      </c>
      <c r="G632" s="26" t="s">
        <v>163</v>
      </c>
      <c r="H632" s="27" t="s">
        <v>164</v>
      </c>
      <c r="I632" s="64"/>
      <c r="J632" s="65"/>
      <c r="K632" s="178"/>
    </row>
    <row r="633" ht="15.75" spans="5:11">
      <c r="E633"/>
      <c r="F633" s="28" t="s">
        <v>178</v>
      </c>
      <c r="G633" s="29">
        <v>0.5</v>
      </c>
      <c r="H633" s="30">
        <v>0.5</v>
      </c>
      <c r="I633" s="64" t="s">
        <v>544</v>
      </c>
      <c r="J633" s="66">
        <f>G633*I633/1000</f>
        <v>0.25</v>
      </c>
      <c r="K633" s="178"/>
    </row>
    <row r="634" ht="15.75" spans="5:11">
      <c r="E634"/>
      <c r="F634" s="28" t="s">
        <v>183</v>
      </c>
      <c r="G634" s="29">
        <v>13.5</v>
      </c>
      <c r="H634" s="30">
        <v>13.5</v>
      </c>
      <c r="I634" s="64" t="s">
        <v>545</v>
      </c>
      <c r="J634" s="66">
        <f>G634*I634/1000</f>
        <v>0.7425</v>
      </c>
      <c r="K634" s="178"/>
    </row>
    <row r="635" ht="15.75" spans="5:11">
      <c r="E635"/>
      <c r="F635" s="28" t="s">
        <v>185</v>
      </c>
      <c r="G635" s="29">
        <v>7.2</v>
      </c>
      <c r="H635" s="30">
        <v>6.3</v>
      </c>
      <c r="I635" s="64" t="s">
        <v>549</v>
      </c>
      <c r="J635" s="66">
        <f>G635*I635/1000</f>
        <v>1.548</v>
      </c>
      <c r="K635" s="178"/>
    </row>
    <row r="636" ht="15.75" spans="5:11">
      <c r="E636"/>
      <c r="F636" s="28" t="s">
        <v>180</v>
      </c>
      <c r="G636" s="29">
        <v>135</v>
      </c>
      <c r="H636" s="30">
        <v>135</v>
      </c>
      <c r="I636" s="64"/>
      <c r="J636" s="65"/>
      <c r="K636" s="178"/>
    </row>
    <row r="637" spans="5:11">
      <c r="E637"/>
      <c r="F637" s="96"/>
      <c r="G637" s="97"/>
      <c r="H637" s="97"/>
      <c r="I637" s="106"/>
      <c r="J637" s="65"/>
      <c r="K637" s="178"/>
    </row>
    <row r="638" spans="5:11">
      <c r="E638"/>
      <c r="F638" s="174" t="s">
        <v>348</v>
      </c>
      <c r="G638" s="97"/>
      <c r="H638" s="97"/>
      <c r="I638" s="106"/>
      <c r="J638" s="65"/>
      <c r="K638" s="176">
        <f>J639+J640+J641</f>
        <v>11.2574</v>
      </c>
    </row>
    <row r="639" spans="5:11">
      <c r="E639"/>
      <c r="F639" s="96" t="s">
        <v>203</v>
      </c>
      <c r="G639" s="36">
        <v>30</v>
      </c>
      <c r="H639" s="97">
        <v>30</v>
      </c>
      <c r="I639" s="106" t="s">
        <v>546</v>
      </c>
      <c r="J639" s="67">
        <f>G639*I639/1000</f>
        <v>1.6242</v>
      </c>
      <c r="K639" s="178"/>
    </row>
    <row r="640" spans="5:11">
      <c r="E640"/>
      <c r="F640" s="96" t="s">
        <v>214</v>
      </c>
      <c r="G640" s="65">
        <v>5</v>
      </c>
      <c r="H640" s="97">
        <v>5</v>
      </c>
      <c r="I640" s="106" t="s">
        <v>547</v>
      </c>
      <c r="J640" s="67">
        <f>G640*I640/1000</f>
        <v>2.75</v>
      </c>
      <c r="K640" s="178"/>
    </row>
    <row r="641" spans="5:11">
      <c r="E641"/>
      <c r="F641" s="96" t="s">
        <v>216</v>
      </c>
      <c r="G641" s="65">
        <v>16</v>
      </c>
      <c r="H641" s="97">
        <v>15</v>
      </c>
      <c r="I641" s="106" t="s">
        <v>548</v>
      </c>
      <c r="J641" s="67">
        <f>G641*I641/1000</f>
        <v>6.8832</v>
      </c>
      <c r="K641" s="178"/>
    </row>
    <row r="642" spans="5:11">
      <c r="E642"/>
      <c r="F642" s="20"/>
      <c r="K642" s="198"/>
    </row>
    <row r="643" ht="16.5" spans="5:11">
      <c r="E643"/>
      <c r="F643" s="39" t="s">
        <v>244</v>
      </c>
      <c r="K643" s="69">
        <f>J645+J646+J648+J649</f>
        <v>11.853</v>
      </c>
    </row>
    <row r="644" ht="27.75" spans="5:8">
      <c r="E644"/>
      <c r="F644" s="12" t="s">
        <v>162</v>
      </c>
      <c r="G644" s="12" t="s">
        <v>163</v>
      </c>
      <c r="H644" s="13" t="s">
        <v>164</v>
      </c>
    </row>
    <row r="645" ht="15.75" spans="5:10">
      <c r="E645"/>
      <c r="F645" s="40" t="s">
        <v>245</v>
      </c>
      <c r="G645" s="15">
        <v>67.8</v>
      </c>
      <c r="H645" s="16">
        <v>57.6</v>
      </c>
      <c r="I645">
        <v>90</v>
      </c>
      <c r="J645">
        <f>G645*I645/1000</f>
        <v>6.102</v>
      </c>
    </row>
    <row r="646" ht="15.75" spans="5:10">
      <c r="E646"/>
      <c r="F646" s="40" t="s">
        <v>246</v>
      </c>
      <c r="G646" s="15">
        <v>52.6</v>
      </c>
      <c r="H646" s="16">
        <v>42</v>
      </c>
      <c r="I646">
        <v>85</v>
      </c>
      <c r="J646">
        <f t="shared" ref="J646" si="16">G646*I646/1000</f>
        <v>4.471</v>
      </c>
    </row>
    <row r="647" ht="15.75" spans="5:8">
      <c r="E647"/>
      <c r="F647" s="40" t="s">
        <v>247</v>
      </c>
      <c r="G647" s="15">
        <v>18</v>
      </c>
      <c r="H647" s="16">
        <v>14.4</v>
      </c>
    </row>
    <row r="648" ht="15.75" spans="5:10">
      <c r="E648"/>
      <c r="F648" s="40" t="s">
        <v>248</v>
      </c>
      <c r="G648" s="15">
        <v>17.2</v>
      </c>
      <c r="H648" s="16">
        <v>14.4</v>
      </c>
      <c r="I648">
        <v>20</v>
      </c>
      <c r="J648">
        <f t="shared" ref="J648:J649" si="17">G648*I648/1000</f>
        <v>0.344</v>
      </c>
    </row>
    <row r="649" ht="15.75" spans="5:10">
      <c r="E649"/>
      <c r="F649" s="40" t="s">
        <v>249</v>
      </c>
      <c r="G649" s="15">
        <v>7.2</v>
      </c>
      <c r="H649" s="16">
        <v>7.2</v>
      </c>
      <c r="I649">
        <v>130</v>
      </c>
      <c r="J649">
        <f t="shared" si="17"/>
        <v>0.936</v>
      </c>
    </row>
    <row r="651" ht="26.25" spans="5:11">
      <c r="E651"/>
      <c r="F651" s="41" t="s">
        <v>384</v>
      </c>
      <c r="K651" s="69">
        <f>J653+J656+J661+J664+J665</f>
        <v>4.815</v>
      </c>
    </row>
    <row r="652" ht="15.75" spans="5:8">
      <c r="E652"/>
      <c r="F652" s="43" t="s">
        <v>162</v>
      </c>
      <c r="G652" s="44" t="s">
        <v>163</v>
      </c>
      <c r="H652" s="45" t="s">
        <v>164</v>
      </c>
    </row>
    <row r="653" ht="15.75" spans="5:10">
      <c r="E653"/>
      <c r="F653" s="46" t="s">
        <v>318</v>
      </c>
      <c r="G653" s="139">
        <v>2.5</v>
      </c>
      <c r="H653" s="140">
        <v>2.5</v>
      </c>
      <c r="I653">
        <v>130</v>
      </c>
      <c r="J653">
        <f>G653*I653/1000</f>
        <v>0.325</v>
      </c>
    </row>
    <row r="654" ht="15.75" spans="5:8">
      <c r="E654"/>
      <c r="F654" s="46" t="s">
        <v>323</v>
      </c>
      <c r="G654" s="49" t="s">
        <v>172</v>
      </c>
      <c r="H654" s="48">
        <v>175</v>
      </c>
    </row>
    <row r="655" ht="15.75" spans="5:8">
      <c r="E655"/>
      <c r="F655" s="46" t="s">
        <v>170</v>
      </c>
      <c r="G655" s="47">
        <v>175</v>
      </c>
      <c r="H655" s="48">
        <v>175</v>
      </c>
    </row>
    <row r="656" ht="15.75" spans="5:10">
      <c r="E656"/>
      <c r="F656" s="46" t="s">
        <v>252</v>
      </c>
      <c r="G656" s="47">
        <v>100</v>
      </c>
      <c r="H656" s="48">
        <v>75</v>
      </c>
      <c r="I656">
        <v>35</v>
      </c>
      <c r="J656">
        <f t="shared" ref="J656:J665" si="18">G656*I656/1000</f>
        <v>3.5</v>
      </c>
    </row>
    <row r="657" ht="15.75" hidden="1" spans="5:10">
      <c r="E657"/>
      <c r="F657" s="46" t="s">
        <v>324</v>
      </c>
      <c r="G657" s="47">
        <v>10</v>
      </c>
      <c r="H657" s="48">
        <v>10</v>
      </c>
      <c r="J657">
        <f t="shared" si="18"/>
        <v>0</v>
      </c>
    </row>
    <row r="658" ht="15.75" hidden="1" spans="5:10">
      <c r="E658"/>
      <c r="F658" s="46" t="s">
        <v>325</v>
      </c>
      <c r="G658" s="47">
        <v>10</v>
      </c>
      <c r="H658" s="48">
        <v>10</v>
      </c>
      <c r="J658">
        <f t="shared" si="18"/>
        <v>0</v>
      </c>
    </row>
    <row r="659" ht="15.75" hidden="1" spans="5:10">
      <c r="E659"/>
      <c r="F659" s="46" t="s">
        <v>326</v>
      </c>
      <c r="G659" s="47">
        <v>10</v>
      </c>
      <c r="H659" s="48">
        <v>10</v>
      </c>
      <c r="J659">
        <f t="shared" si="18"/>
        <v>0</v>
      </c>
    </row>
    <row r="660" ht="15.75" hidden="1" spans="5:10">
      <c r="E660"/>
      <c r="F660" s="46" t="s">
        <v>327</v>
      </c>
      <c r="G660" s="141">
        <v>44323</v>
      </c>
      <c r="H660" s="142">
        <v>44323</v>
      </c>
      <c r="J660">
        <f t="shared" si="18"/>
        <v>0</v>
      </c>
    </row>
    <row r="661" ht="15.75" spans="5:10">
      <c r="E661"/>
      <c r="F661" s="46" t="s">
        <v>328</v>
      </c>
      <c r="G661" s="47">
        <v>5</v>
      </c>
      <c r="H661" s="48">
        <v>5</v>
      </c>
      <c r="I661">
        <v>75</v>
      </c>
      <c r="J661">
        <f t="shared" si="18"/>
        <v>0.375</v>
      </c>
    </row>
    <row r="662" ht="15.75" hidden="1" spans="5:10">
      <c r="E662"/>
      <c r="F662" s="46" t="s">
        <v>329</v>
      </c>
      <c r="G662" s="47">
        <v>5</v>
      </c>
      <c r="H662" s="48">
        <v>5</v>
      </c>
      <c r="J662">
        <f t="shared" si="18"/>
        <v>0</v>
      </c>
    </row>
    <row r="663" ht="15.75" hidden="1" spans="5:10">
      <c r="E663"/>
      <c r="F663" s="46" t="s">
        <v>330</v>
      </c>
      <c r="G663" s="47">
        <v>5</v>
      </c>
      <c r="H663" s="48">
        <v>5</v>
      </c>
      <c r="J663">
        <f t="shared" si="18"/>
        <v>0</v>
      </c>
    </row>
    <row r="664" ht="15.75" spans="5:10">
      <c r="E664"/>
      <c r="F664" s="46" t="s">
        <v>331</v>
      </c>
      <c r="G664" s="139">
        <v>12.5</v>
      </c>
      <c r="H664" s="48">
        <v>10</v>
      </c>
      <c r="I664">
        <v>30</v>
      </c>
      <c r="J664">
        <f t="shared" si="18"/>
        <v>0.375</v>
      </c>
    </row>
    <row r="665" ht="15.75" spans="5:10">
      <c r="E665"/>
      <c r="F665" s="46" t="s">
        <v>259</v>
      </c>
      <c r="G665" s="47">
        <v>12</v>
      </c>
      <c r="H665" s="48">
        <v>10</v>
      </c>
      <c r="I665">
        <v>20</v>
      </c>
      <c r="J665">
        <f t="shared" si="18"/>
        <v>0.24</v>
      </c>
    </row>
    <row r="667" ht="26.25" spans="5:11">
      <c r="E667"/>
      <c r="F667" s="41" t="s">
        <v>350</v>
      </c>
      <c r="K667" s="69">
        <f>J669+J670+J673</f>
        <v>12.008028</v>
      </c>
    </row>
    <row r="668" ht="15.75" spans="5:8">
      <c r="E668"/>
      <c r="F668" s="43" t="s">
        <v>162</v>
      </c>
      <c r="G668" s="44" t="s">
        <v>163</v>
      </c>
      <c r="H668" s="45" t="s">
        <v>164</v>
      </c>
    </row>
    <row r="669" ht="15.75" spans="5:10">
      <c r="E669"/>
      <c r="F669" s="46" t="s">
        <v>252</v>
      </c>
      <c r="G669" s="47">
        <v>205</v>
      </c>
      <c r="H669" s="48">
        <v>154</v>
      </c>
      <c r="I669">
        <v>35</v>
      </c>
      <c r="J669">
        <f>G669*I669/1000</f>
        <v>7.175</v>
      </c>
    </row>
    <row r="670" ht="30.75" spans="5:10">
      <c r="E670"/>
      <c r="F670" s="46" t="s">
        <v>278</v>
      </c>
      <c r="G670" s="47">
        <v>28.4</v>
      </c>
      <c r="H670" s="48">
        <v>28.4</v>
      </c>
      <c r="I670">
        <v>48.17</v>
      </c>
      <c r="J670">
        <f>G670*I670/1000</f>
        <v>1.368028</v>
      </c>
    </row>
    <row r="671" ht="15.75" spans="5:8">
      <c r="E671"/>
      <c r="F671" s="72" t="s">
        <v>351</v>
      </c>
      <c r="G671" s="49" t="s">
        <v>172</v>
      </c>
      <c r="H671" s="73">
        <v>27</v>
      </c>
    </row>
    <row r="672" ht="36.75" spans="5:8">
      <c r="E672"/>
      <c r="F672" s="72" t="s">
        <v>352</v>
      </c>
      <c r="G672" s="49" t="s">
        <v>172</v>
      </c>
      <c r="H672" s="130" t="s">
        <v>172</v>
      </c>
    </row>
    <row r="673" ht="15.75" spans="5:10">
      <c r="E673"/>
      <c r="F673" s="46" t="s">
        <v>173</v>
      </c>
      <c r="G673" s="47">
        <v>6.3</v>
      </c>
      <c r="H673" s="48">
        <v>6.3</v>
      </c>
      <c r="I673">
        <v>550</v>
      </c>
      <c r="J673">
        <f>G673*I673/1000</f>
        <v>3.465</v>
      </c>
    </row>
    <row r="675" ht="28.5" spans="5:11">
      <c r="E675"/>
      <c r="F675" s="133" t="s">
        <v>385</v>
      </c>
      <c r="K675" s="69">
        <f>J684+J685+J686+J687+J688</f>
        <v>25.12029</v>
      </c>
    </row>
    <row r="676" spans="5:6">
      <c r="E676"/>
      <c r="F676" s="134" t="s">
        <v>154</v>
      </c>
    </row>
    <row r="678" spans="5:6">
      <c r="E678"/>
      <c r="F678" s="71" t="s">
        <v>155</v>
      </c>
    </row>
    <row r="679" spans="5:6">
      <c r="E679"/>
      <c r="F679" s="75" t="s">
        <v>156</v>
      </c>
    </row>
    <row r="680" spans="5:6">
      <c r="E680"/>
      <c r="F680" s="75" t="s">
        <v>157</v>
      </c>
    </row>
    <row r="681" spans="5:6">
      <c r="E681"/>
      <c r="F681" s="134" t="s">
        <v>386</v>
      </c>
    </row>
    <row r="682" ht="15.75" spans="5:6">
      <c r="E682"/>
      <c r="F682" s="135" t="s">
        <v>272</v>
      </c>
    </row>
    <row r="683" ht="27.75" spans="5:8">
      <c r="E683"/>
      <c r="F683" s="77" t="s">
        <v>162</v>
      </c>
      <c r="G683" s="12" t="s">
        <v>163</v>
      </c>
      <c r="H683" s="13" t="s">
        <v>164</v>
      </c>
    </row>
    <row r="684" ht="15.75" spans="5:10">
      <c r="E684"/>
      <c r="F684" s="46" t="s">
        <v>354</v>
      </c>
      <c r="G684" s="15">
        <v>150</v>
      </c>
      <c r="H684" s="16">
        <v>75</v>
      </c>
      <c r="I684">
        <v>149.13</v>
      </c>
      <c r="J684">
        <f>G684*I684/1000</f>
        <v>22.3695</v>
      </c>
    </row>
    <row r="685" ht="30.75" spans="5:10">
      <c r="E685"/>
      <c r="F685" s="46" t="s">
        <v>387</v>
      </c>
      <c r="G685" s="15">
        <v>15</v>
      </c>
      <c r="H685" s="16">
        <v>15</v>
      </c>
      <c r="I685">
        <v>45.54</v>
      </c>
      <c r="J685">
        <f t="shared" ref="J685:J688" si="19">G685*I685/1000</f>
        <v>0.6831</v>
      </c>
    </row>
    <row r="686" ht="15.75" spans="5:10">
      <c r="E686"/>
      <c r="F686" s="46" t="s">
        <v>167</v>
      </c>
      <c r="G686" s="15">
        <v>6.25</v>
      </c>
      <c r="H686" s="16">
        <v>6.25</v>
      </c>
      <c r="I686">
        <v>175</v>
      </c>
      <c r="J686">
        <f t="shared" si="19"/>
        <v>1.09375</v>
      </c>
    </row>
    <row r="687" ht="15.75" spans="6:10">
      <c r="F687" s="46" t="s">
        <v>212</v>
      </c>
      <c r="G687" s="15">
        <v>0.62</v>
      </c>
      <c r="H687" s="16">
        <v>0.62</v>
      </c>
      <c r="I687">
        <v>17</v>
      </c>
      <c r="J687">
        <f t="shared" si="19"/>
        <v>0.01054</v>
      </c>
    </row>
    <row r="688" ht="30.75" spans="6:10">
      <c r="F688" s="46" t="s">
        <v>388</v>
      </c>
      <c r="G688" s="15">
        <v>20</v>
      </c>
      <c r="H688" s="16">
        <v>20</v>
      </c>
      <c r="I688">
        <v>48.17</v>
      </c>
      <c r="J688">
        <f t="shared" si="19"/>
        <v>0.9634</v>
      </c>
    </row>
    <row r="690" ht="26.25" spans="6:11">
      <c r="F690" s="41" t="s">
        <v>300</v>
      </c>
      <c r="K690" s="69">
        <f>J692+J693+J695</f>
        <v>2.9502</v>
      </c>
    </row>
    <row r="691" ht="15.75" spans="6:8">
      <c r="F691" s="43" t="s">
        <v>162</v>
      </c>
      <c r="G691" s="44" t="s">
        <v>163</v>
      </c>
      <c r="H691" s="45" t="s">
        <v>164</v>
      </c>
    </row>
    <row r="692" ht="15.75" spans="6:10">
      <c r="F692" s="46" t="s">
        <v>301</v>
      </c>
      <c r="G692" s="47">
        <v>20</v>
      </c>
      <c r="H692" s="48">
        <v>50</v>
      </c>
      <c r="I692">
        <v>97.51</v>
      </c>
      <c r="J692">
        <f>G692*I692/1000</f>
        <v>1.9502</v>
      </c>
    </row>
    <row r="693" ht="15.75" spans="6:10">
      <c r="F693" s="46" t="s">
        <v>183</v>
      </c>
      <c r="G693" s="47">
        <v>16</v>
      </c>
      <c r="H693" s="48">
        <v>16</v>
      </c>
      <c r="I693">
        <v>55</v>
      </c>
      <c r="J693">
        <f>G693*I693/1000</f>
        <v>0.88</v>
      </c>
    </row>
    <row r="694" ht="24.75" spans="6:8">
      <c r="F694" s="72" t="s">
        <v>308</v>
      </c>
      <c r="G694" s="131">
        <v>11</v>
      </c>
      <c r="H694" s="73">
        <v>11</v>
      </c>
    </row>
    <row r="695" ht="15.75" spans="6:10">
      <c r="F695" s="46" t="s">
        <v>309</v>
      </c>
      <c r="G695" s="47">
        <v>0.2</v>
      </c>
      <c r="H695" s="48">
        <v>0.2</v>
      </c>
      <c r="I695">
        <v>600</v>
      </c>
      <c r="J695">
        <f>G695*I695/1000</f>
        <v>0.12</v>
      </c>
    </row>
    <row r="696" ht="15.75" spans="6:8">
      <c r="F696" s="46" t="s">
        <v>180</v>
      </c>
      <c r="G696" s="47">
        <v>203</v>
      </c>
      <c r="H696" s="48">
        <v>203</v>
      </c>
    </row>
    <row r="698" spans="6:11">
      <c r="F698" s="4" t="s">
        <v>32</v>
      </c>
      <c r="G698">
        <v>80</v>
      </c>
      <c r="I698">
        <v>29.72</v>
      </c>
      <c r="K698" s="69">
        <f>G698*I698/1000</f>
        <v>2.3776</v>
      </c>
    </row>
    <row r="700" spans="6:11">
      <c r="F700" s="86" t="s">
        <v>389</v>
      </c>
      <c r="G700">
        <v>250</v>
      </c>
      <c r="I700">
        <v>165</v>
      </c>
      <c r="K700" s="69">
        <f>G700*I700/1000</f>
        <v>41.25</v>
      </c>
    </row>
    <row r="701" spans="11:11">
      <c r="K701" s="69">
        <f>G701*I701/1000</f>
        <v>0</v>
      </c>
    </row>
    <row r="702" s="3" customFormat="1" spans="5:11">
      <c r="E702" s="159"/>
      <c r="F702" s="159" t="s">
        <v>239</v>
      </c>
      <c r="K702" s="143">
        <f>K706+K716+K718+K730+K739+K758+K771+K773+K775</f>
        <v>153.539989</v>
      </c>
    </row>
    <row r="704" ht="29.25" spans="5:11">
      <c r="E704"/>
      <c r="F704" s="9" t="s">
        <v>153</v>
      </c>
      <c r="I704" s="57"/>
      <c r="K704" s="58"/>
    </row>
    <row r="705" ht="16.5" spans="5:11">
      <c r="E705"/>
      <c r="F705" s="10" t="s">
        <v>161</v>
      </c>
      <c r="I705" s="57"/>
      <c r="K705" s="58"/>
    </row>
    <row r="706" ht="27.75" spans="5:11">
      <c r="E706"/>
      <c r="F706" s="11" t="s">
        <v>162</v>
      </c>
      <c r="G706" s="12" t="s">
        <v>163</v>
      </c>
      <c r="H706" s="13" t="s">
        <v>164</v>
      </c>
      <c r="I706" s="59" t="s">
        <v>165</v>
      </c>
      <c r="J706" s="60" t="s">
        <v>166</v>
      </c>
      <c r="K706" s="61">
        <f>J707+J709+J712+J714</f>
        <v>39.895389</v>
      </c>
    </row>
    <row r="707" ht="15.75" spans="5:11">
      <c r="E707"/>
      <c r="F707" s="14" t="s">
        <v>167</v>
      </c>
      <c r="G707" s="15">
        <v>138</v>
      </c>
      <c r="H707" s="16">
        <v>138</v>
      </c>
      <c r="I707" s="62">
        <v>175</v>
      </c>
      <c r="J707" s="63">
        <f>G707*I707/1000</f>
        <v>24.15</v>
      </c>
      <c r="K707" s="58"/>
    </row>
    <row r="708" ht="15.75" spans="5:11">
      <c r="E708"/>
      <c r="F708" s="14" t="s">
        <v>168</v>
      </c>
      <c r="G708" s="15">
        <v>138</v>
      </c>
      <c r="H708" s="16">
        <v>138</v>
      </c>
      <c r="I708" s="62"/>
      <c r="J708" s="63"/>
      <c r="K708" s="58"/>
    </row>
    <row r="709" ht="15.75" spans="5:11">
      <c r="E709"/>
      <c r="F709" s="14" t="s">
        <v>169</v>
      </c>
      <c r="G709" s="15">
        <v>51.7</v>
      </c>
      <c r="H709" s="16">
        <v>51.7</v>
      </c>
      <c r="I709" s="62">
        <v>48.17</v>
      </c>
      <c r="J709" s="63">
        <f>G709*I709/1000</f>
        <v>2.490389</v>
      </c>
      <c r="K709" s="58"/>
    </row>
    <row r="710" ht="15.75" spans="5:11">
      <c r="E710"/>
      <c r="F710" s="14" t="s">
        <v>170</v>
      </c>
      <c r="G710" s="15">
        <v>51.7</v>
      </c>
      <c r="H710" s="16">
        <v>51.7</v>
      </c>
      <c r="I710" s="62"/>
      <c r="J710" s="63"/>
      <c r="K710" s="58"/>
    </row>
    <row r="711" ht="15.75" spans="5:11">
      <c r="E711"/>
      <c r="F711" s="17" t="s">
        <v>171</v>
      </c>
      <c r="G711" s="18" t="s">
        <v>172</v>
      </c>
      <c r="H711" s="19">
        <v>190</v>
      </c>
      <c r="I711" s="62"/>
      <c r="J711" s="63"/>
      <c r="K711" s="58"/>
    </row>
    <row r="712" ht="15.75" spans="5:11">
      <c r="E712"/>
      <c r="F712" s="14" t="s">
        <v>173</v>
      </c>
      <c r="G712" s="15">
        <v>6.9</v>
      </c>
      <c r="H712" s="16">
        <v>6.9</v>
      </c>
      <c r="I712" s="62">
        <v>550</v>
      </c>
      <c r="J712" s="63">
        <f>G712*I712/1000</f>
        <v>3.795</v>
      </c>
      <c r="K712" s="58"/>
    </row>
    <row r="713" ht="15.75" spans="5:11">
      <c r="E713"/>
      <c r="F713" s="17" t="s">
        <v>174</v>
      </c>
      <c r="G713" s="18" t="s">
        <v>172</v>
      </c>
      <c r="H713" s="19">
        <v>183</v>
      </c>
      <c r="I713" s="62"/>
      <c r="J713" s="63"/>
      <c r="K713" s="58"/>
    </row>
    <row r="714" ht="15.75" spans="5:11">
      <c r="E714"/>
      <c r="F714" s="14" t="s">
        <v>173</v>
      </c>
      <c r="G714" s="15">
        <v>17.2</v>
      </c>
      <c r="H714" s="16">
        <v>17.2</v>
      </c>
      <c r="I714" s="62">
        <v>550</v>
      </c>
      <c r="J714" s="63">
        <f>G714*I714/1000</f>
        <v>9.46</v>
      </c>
      <c r="K714" s="58"/>
    </row>
    <row r="716" spans="5:11">
      <c r="E716"/>
      <c r="F716" s="37" t="s">
        <v>51</v>
      </c>
      <c r="G716" s="38">
        <v>60</v>
      </c>
      <c r="H716" s="38">
        <v>60</v>
      </c>
      <c r="I716" s="64" t="s">
        <v>550</v>
      </c>
      <c r="J716" s="66">
        <f>G716*I716/1000</f>
        <v>2.7324</v>
      </c>
      <c r="K716" s="61">
        <f>J716</f>
        <v>2.7324</v>
      </c>
    </row>
    <row r="718" ht="21" spans="5:11">
      <c r="E718"/>
      <c r="F718" s="89" t="s">
        <v>175</v>
      </c>
      <c r="G718" s="22"/>
      <c r="H718" s="22"/>
      <c r="I718" s="106"/>
      <c r="J718" s="66"/>
      <c r="K718" s="61">
        <f>J725+J727</f>
        <v>0.9925</v>
      </c>
    </row>
    <row r="719" spans="5:11">
      <c r="E719"/>
      <c r="F719" s="90" t="s">
        <v>191</v>
      </c>
      <c r="G719" s="22"/>
      <c r="H719" s="22"/>
      <c r="I719" s="106"/>
      <c r="J719" s="65"/>
      <c r="K719" s="58"/>
    </row>
    <row r="720" spans="5:11">
      <c r="E720"/>
      <c r="F720" s="91"/>
      <c r="G720" s="22"/>
      <c r="H720" s="22"/>
      <c r="I720" s="106"/>
      <c r="J720" s="65"/>
      <c r="K720" s="58"/>
    </row>
    <row r="721" spans="5:11">
      <c r="E721"/>
      <c r="F721" s="92" t="s">
        <v>192</v>
      </c>
      <c r="G721" s="22"/>
      <c r="H721" s="22"/>
      <c r="I721" s="106"/>
      <c r="J721" s="65"/>
      <c r="K721" s="58"/>
    </row>
    <row r="722" ht="18.75" customHeight="1" spans="5:11">
      <c r="E722"/>
      <c r="F722" s="93" t="s">
        <v>200</v>
      </c>
      <c r="G722" s="22"/>
      <c r="H722" s="22"/>
      <c r="I722" s="106"/>
      <c r="J722" s="65"/>
      <c r="K722" s="58"/>
    </row>
    <row r="723" ht="15.75" spans="5:11">
      <c r="E723"/>
      <c r="F723" s="24" t="s">
        <v>177</v>
      </c>
      <c r="G723" s="22"/>
      <c r="H723" s="22"/>
      <c r="I723" s="106"/>
      <c r="J723" s="65"/>
      <c r="K723" s="58"/>
    </row>
    <row r="724" ht="25.5" spans="5:11">
      <c r="E724"/>
      <c r="F724" s="94" t="s">
        <v>162</v>
      </c>
      <c r="G724" s="95" t="s">
        <v>163</v>
      </c>
      <c r="H724" s="95" t="s">
        <v>164</v>
      </c>
      <c r="I724" s="106"/>
      <c r="J724" s="65"/>
      <c r="K724" s="58"/>
    </row>
    <row r="725" spans="5:11">
      <c r="E725"/>
      <c r="F725" s="96" t="s">
        <v>178</v>
      </c>
      <c r="G725" s="97">
        <v>0.5</v>
      </c>
      <c r="H725" s="97">
        <v>0.5</v>
      </c>
      <c r="I725" s="106" t="s">
        <v>544</v>
      </c>
      <c r="J725" s="66">
        <f>G725*I725/1000</f>
        <v>0.25</v>
      </c>
      <c r="K725" s="58"/>
    </row>
    <row r="726" spans="5:11">
      <c r="E726"/>
      <c r="F726" s="96" t="s">
        <v>180</v>
      </c>
      <c r="G726" s="97">
        <v>54</v>
      </c>
      <c r="H726" s="97">
        <v>54</v>
      </c>
      <c r="I726" s="106"/>
      <c r="J726" s="65"/>
      <c r="K726" s="58"/>
    </row>
    <row r="727" spans="5:11">
      <c r="E727"/>
      <c r="F727" s="96" t="s">
        <v>183</v>
      </c>
      <c r="G727" s="97">
        <v>13.5</v>
      </c>
      <c r="H727" s="97">
        <v>13.5</v>
      </c>
      <c r="I727" s="106" t="s">
        <v>545</v>
      </c>
      <c r="J727" s="66">
        <f>G727*I727/1000</f>
        <v>0.7425</v>
      </c>
      <c r="K727" s="58"/>
    </row>
    <row r="728" spans="5:11">
      <c r="E728"/>
      <c r="F728" s="96" t="s">
        <v>180</v>
      </c>
      <c r="G728" s="97">
        <v>135</v>
      </c>
      <c r="H728" s="97">
        <v>135</v>
      </c>
      <c r="I728" s="106"/>
      <c r="J728" s="65"/>
      <c r="K728" s="58"/>
    </row>
    <row r="730" ht="17.25" spans="5:11">
      <c r="E730"/>
      <c r="F730" s="114" t="s">
        <v>283</v>
      </c>
      <c r="G730" s="115"/>
      <c r="H730" s="115"/>
      <c r="K730" s="69">
        <f>J735+J736</f>
        <v>11.7372</v>
      </c>
    </row>
    <row r="731" spans="5:8">
      <c r="E731"/>
      <c r="F731" s="116"/>
      <c r="G731" s="115"/>
      <c r="H731" s="115"/>
    </row>
    <row r="732" ht="15.75" spans="5:8">
      <c r="E732"/>
      <c r="F732" s="117"/>
      <c r="G732" s="118" t="s">
        <v>284</v>
      </c>
      <c r="H732" s="118"/>
    </row>
    <row r="733" ht="15.75" spans="5:8">
      <c r="E733"/>
      <c r="F733" s="119"/>
      <c r="G733" s="118" t="s">
        <v>285</v>
      </c>
      <c r="H733" s="118"/>
    </row>
    <row r="734" ht="31.5" spans="5:8">
      <c r="E734"/>
      <c r="F734" s="117" t="s">
        <v>286</v>
      </c>
      <c r="G734" s="120" t="s">
        <v>163</v>
      </c>
      <c r="H734" s="120" t="s">
        <v>164</v>
      </c>
    </row>
    <row r="735" ht="16.5" spans="5:10">
      <c r="E735"/>
      <c r="F735" s="117" t="s">
        <v>287</v>
      </c>
      <c r="G735" s="121">
        <v>70.8</v>
      </c>
      <c r="H735" s="121">
        <v>60</v>
      </c>
      <c r="I735">
        <v>90</v>
      </c>
      <c r="J735">
        <f>G735*I735/1000</f>
        <v>6.372</v>
      </c>
    </row>
    <row r="736" ht="16.5" spans="5:10">
      <c r="E736"/>
      <c r="F736" s="117" t="s">
        <v>288</v>
      </c>
      <c r="G736" s="121">
        <v>63.12</v>
      </c>
      <c r="H736" s="121">
        <v>60</v>
      </c>
      <c r="I736">
        <v>85</v>
      </c>
      <c r="J736">
        <f>G736*I736/1000</f>
        <v>5.3652</v>
      </c>
    </row>
    <row r="737" ht="16.5" spans="5:8">
      <c r="E737"/>
      <c r="F737" s="117" t="s">
        <v>289</v>
      </c>
      <c r="G737" s="122"/>
      <c r="H737" s="121">
        <v>120</v>
      </c>
    </row>
    <row r="739" ht="25.5" spans="5:11">
      <c r="E739"/>
      <c r="F739" s="41" t="s">
        <v>250</v>
      </c>
      <c r="K739" s="69">
        <f>J742+J745+J748+J749+J750+J755+J756</f>
        <v>4.5905</v>
      </c>
    </row>
    <row r="740" ht="15.75" spans="5:6">
      <c r="E740"/>
      <c r="F740" s="42" t="s">
        <v>251</v>
      </c>
    </row>
    <row r="741" ht="15.75" spans="5:8">
      <c r="E741"/>
      <c r="F741" s="43" t="s">
        <v>162</v>
      </c>
      <c r="G741" s="44" t="s">
        <v>163</v>
      </c>
      <c r="H741" s="45" t="s">
        <v>164</v>
      </c>
    </row>
    <row r="742" ht="15.75" spans="5:10">
      <c r="E742"/>
      <c r="F742" s="46" t="s">
        <v>252</v>
      </c>
      <c r="G742" s="47">
        <v>100</v>
      </c>
      <c r="H742" s="48">
        <v>75</v>
      </c>
      <c r="I742">
        <v>35</v>
      </c>
      <c r="J742">
        <f>G742*I742/1000</f>
        <v>3.5</v>
      </c>
    </row>
    <row r="743" ht="15.75" hidden="1" spans="5:8">
      <c r="E743"/>
      <c r="F743" s="46" t="s">
        <v>253</v>
      </c>
      <c r="G743" s="47">
        <v>2</v>
      </c>
      <c r="H743" s="48">
        <v>2</v>
      </c>
    </row>
    <row r="744" ht="15.75" hidden="1" spans="5:8">
      <c r="E744"/>
      <c r="F744" s="46" t="s">
        <v>254</v>
      </c>
      <c r="G744" s="47">
        <v>2</v>
      </c>
      <c r="H744" s="48">
        <v>2</v>
      </c>
    </row>
    <row r="745" ht="15.75" spans="5:10">
      <c r="E745"/>
      <c r="F745" s="46" t="s">
        <v>255</v>
      </c>
      <c r="G745" s="47">
        <v>2</v>
      </c>
      <c r="H745" s="48">
        <v>2</v>
      </c>
      <c r="I745">
        <v>58</v>
      </c>
      <c r="J745">
        <f>G745*I745/1000</f>
        <v>0.116</v>
      </c>
    </row>
    <row r="746" ht="15.75" hidden="1" spans="5:8">
      <c r="E746"/>
      <c r="F746" s="46" t="s">
        <v>256</v>
      </c>
      <c r="G746" s="49" t="s">
        <v>172</v>
      </c>
      <c r="H746" s="48">
        <v>2</v>
      </c>
    </row>
    <row r="747" ht="30.75" hidden="1" spans="5:8">
      <c r="E747"/>
      <c r="F747" s="46" t="s">
        <v>257</v>
      </c>
      <c r="G747" s="47">
        <v>2</v>
      </c>
      <c r="H747" s="48">
        <v>2</v>
      </c>
    </row>
    <row r="748" ht="15.75" spans="5:10">
      <c r="E748"/>
      <c r="F748" s="46" t="s">
        <v>258</v>
      </c>
      <c r="G748" s="47">
        <v>12.5</v>
      </c>
      <c r="H748" s="48">
        <v>10</v>
      </c>
      <c r="I748">
        <v>30</v>
      </c>
      <c r="J748">
        <f>G748*I748/1000</f>
        <v>0.375</v>
      </c>
    </row>
    <row r="749" ht="15.75" spans="5:10">
      <c r="E749"/>
      <c r="F749" s="46" t="s">
        <v>259</v>
      </c>
      <c r="G749" s="47">
        <v>12</v>
      </c>
      <c r="H749" s="48">
        <v>10</v>
      </c>
      <c r="I749">
        <v>20</v>
      </c>
      <c r="J749">
        <f>G749*I749/1000</f>
        <v>0.24</v>
      </c>
    </row>
    <row r="750" ht="15.75" spans="5:10">
      <c r="E750"/>
      <c r="F750" s="46" t="s">
        <v>249</v>
      </c>
      <c r="G750" s="47">
        <v>2.5</v>
      </c>
      <c r="H750" s="48">
        <v>2.5</v>
      </c>
      <c r="I750">
        <v>130</v>
      </c>
      <c r="J750">
        <f>G750*I750/1000</f>
        <v>0.325</v>
      </c>
    </row>
    <row r="751" ht="15.75" hidden="1" spans="6:8">
      <c r="F751" s="46" t="s">
        <v>260</v>
      </c>
      <c r="G751" s="49" t="s">
        <v>172</v>
      </c>
      <c r="H751" s="48">
        <v>175</v>
      </c>
    </row>
    <row r="752" ht="15.75" hidden="1" spans="6:8">
      <c r="F752" s="46" t="s">
        <v>261</v>
      </c>
      <c r="G752" s="47">
        <v>175</v>
      </c>
      <c r="H752" s="48">
        <v>175</v>
      </c>
    </row>
    <row r="753" ht="15.75" hidden="1" spans="6:8">
      <c r="F753" s="46" t="s">
        <v>262</v>
      </c>
      <c r="G753" s="47">
        <v>175</v>
      </c>
      <c r="H753" s="48">
        <v>175</v>
      </c>
    </row>
    <row r="754" ht="15.75" hidden="1" spans="6:8">
      <c r="F754" s="46" t="s">
        <v>170</v>
      </c>
      <c r="G754" s="47">
        <v>175</v>
      </c>
      <c r="H754" s="48">
        <v>175</v>
      </c>
    </row>
    <row r="755" ht="15.75" spans="6:10">
      <c r="F755" s="46" t="s">
        <v>263</v>
      </c>
      <c r="G755" s="47">
        <v>0.01</v>
      </c>
      <c r="H755" s="48">
        <v>0.01</v>
      </c>
      <c r="I755" s="70">
        <v>900</v>
      </c>
      <c r="J755">
        <f>G755*I755/1000</f>
        <v>0.009</v>
      </c>
    </row>
    <row r="756" ht="15.75" spans="6:10">
      <c r="F756" s="46" t="s">
        <v>264</v>
      </c>
      <c r="G756" s="47">
        <v>1.5</v>
      </c>
      <c r="H756" s="48">
        <v>1.5</v>
      </c>
      <c r="I756">
        <v>17</v>
      </c>
      <c r="J756">
        <f>G756*I756/1000</f>
        <v>0.0255</v>
      </c>
    </row>
    <row r="758" ht="16.5" spans="5:11">
      <c r="E758" s="123" t="s">
        <v>293</v>
      </c>
      <c r="F758" s="116"/>
      <c r="G758" s="115"/>
      <c r="H758" s="115"/>
      <c r="K758" s="69">
        <f>J761+J762+J764+J765+J766+J767+J768</f>
        <v>44.9144</v>
      </c>
    </row>
    <row r="759" spans="5:8">
      <c r="E759" s="124"/>
      <c r="F759" s="125" t="s">
        <v>162</v>
      </c>
      <c r="G759" s="126" t="s">
        <v>163</v>
      </c>
      <c r="H759" s="126" t="s">
        <v>164</v>
      </c>
    </row>
    <row r="760" spans="5:8">
      <c r="E760" s="124"/>
      <c r="F760" s="127" t="s">
        <v>294</v>
      </c>
      <c r="G760" s="126">
        <v>196.6</v>
      </c>
      <c r="H760" s="126">
        <v>174.6</v>
      </c>
    </row>
    <row r="761" spans="5:10">
      <c r="E761" s="124"/>
      <c r="F761" s="127" t="s">
        <v>295</v>
      </c>
      <c r="G761" s="126">
        <v>207.4</v>
      </c>
      <c r="H761" s="126">
        <v>153.4</v>
      </c>
      <c r="I761">
        <v>185</v>
      </c>
      <c r="J761">
        <f>G761*I761/1000</f>
        <v>38.369</v>
      </c>
    </row>
    <row r="762" spans="5:10">
      <c r="E762" s="124"/>
      <c r="F762" s="127" t="s">
        <v>249</v>
      </c>
      <c r="G762" s="126">
        <v>4</v>
      </c>
      <c r="H762" s="126">
        <v>4</v>
      </c>
      <c r="I762">
        <v>130</v>
      </c>
      <c r="J762">
        <f t="shared" ref="J762" si="20">G762*I762/1000</f>
        <v>0.52</v>
      </c>
    </row>
    <row r="763" spans="5:8">
      <c r="E763" s="124"/>
      <c r="F763" s="128" t="s">
        <v>296</v>
      </c>
      <c r="G763" s="126" t="s">
        <v>172</v>
      </c>
      <c r="H763" s="126">
        <v>66.6</v>
      </c>
    </row>
    <row r="764" spans="5:10">
      <c r="E764" s="124"/>
      <c r="F764" s="127" t="s">
        <v>259</v>
      </c>
      <c r="G764" s="126">
        <v>12.6</v>
      </c>
      <c r="H764" s="126">
        <v>10.6</v>
      </c>
      <c r="I764">
        <v>20</v>
      </c>
      <c r="J764">
        <f t="shared" ref="J764:J768" si="21">G764*I764/1000</f>
        <v>0.252</v>
      </c>
    </row>
    <row r="765" spans="5:10">
      <c r="E765" s="124"/>
      <c r="F765" s="127" t="s">
        <v>258</v>
      </c>
      <c r="G765" s="126">
        <v>13.4</v>
      </c>
      <c r="H765" s="126">
        <v>10.6</v>
      </c>
      <c r="I765">
        <v>30</v>
      </c>
      <c r="J765">
        <f t="shared" si="21"/>
        <v>0.402</v>
      </c>
    </row>
    <row r="766" spans="5:10">
      <c r="E766" s="127" t="s">
        <v>297</v>
      </c>
      <c r="F766" s="127"/>
      <c r="G766" s="126">
        <v>46.6</v>
      </c>
      <c r="H766" s="126">
        <v>46.6</v>
      </c>
      <c r="I766">
        <v>79</v>
      </c>
      <c r="J766">
        <f t="shared" si="21"/>
        <v>3.6814</v>
      </c>
    </row>
    <row r="767" spans="5:10">
      <c r="E767" s="127" t="s">
        <v>249</v>
      </c>
      <c r="F767" s="127"/>
      <c r="G767" s="126">
        <v>10.6</v>
      </c>
      <c r="H767" s="126">
        <v>10.6</v>
      </c>
      <c r="I767">
        <v>130</v>
      </c>
      <c r="J767">
        <f t="shared" si="21"/>
        <v>1.378</v>
      </c>
    </row>
    <row r="768" spans="5:10">
      <c r="E768" s="127" t="s">
        <v>298</v>
      </c>
      <c r="F768" s="127"/>
      <c r="G768" s="126">
        <v>2.4</v>
      </c>
      <c r="H768" s="126">
        <v>2.4</v>
      </c>
      <c r="I768">
        <v>130</v>
      </c>
      <c r="J768">
        <f t="shared" si="21"/>
        <v>0.312</v>
      </c>
    </row>
    <row r="769" spans="5:8">
      <c r="E769" s="129" t="s">
        <v>299</v>
      </c>
      <c r="F769" s="129"/>
      <c r="G769" s="126" t="s">
        <v>172</v>
      </c>
      <c r="H769" s="126">
        <v>133.4</v>
      </c>
    </row>
    <row r="771" spans="6:11">
      <c r="F771" s="4" t="s">
        <v>281</v>
      </c>
      <c r="G771" s="52">
        <v>200</v>
      </c>
      <c r="H771" s="52"/>
      <c r="I771">
        <v>44</v>
      </c>
      <c r="K771" s="69">
        <f>G771*I771/1000</f>
        <v>8.8</v>
      </c>
    </row>
    <row r="773" spans="6:11">
      <c r="F773" s="4" t="s">
        <v>32</v>
      </c>
      <c r="G773">
        <v>80</v>
      </c>
      <c r="I773">
        <v>29.72</v>
      </c>
      <c r="K773" s="69">
        <f>G773*I773/1000</f>
        <v>2.3776</v>
      </c>
    </row>
    <row r="775" spans="6:11">
      <c r="F775" s="4" t="s">
        <v>390</v>
      </c>
      <c r="G775">
        <v>250</v>
      </c>
      <c r="I775">
        <v>150</v>
      </c>
      <c r="K775" s="69">
        <f>G775*I775/1000</f>
        <v>37.5</v>
      </c>
    </row>
    <row r="777" s="3" customFormat="1" spans="5:11">
      <c r="E777" s="159"/>
      <c r="F777" s="159" t="s">
        <v>391</v>
      </c>
      <c r="K777" s="143">
        <f>K779+K800+K802+K804+K819+K831+K854+K868+K870</f>
        <v>127.471331</v>
      </c>
    </row>
    <row r="779" ht="28.5" spans="6:11">
      <c r="F779" s="133" t="s">
        <v>311</v>
      </c>
      <c r="K779" s="69">
        <f>J789+J790+J791+J793+J794+J795+J796+J798</f>
        <v>14.959731</v>
      </c>
    </row>
    <row r="780" spans="6:6">
      <c r="F780" s="134" t="s">
        <v>154</v>
      </c>
    </row>
    <row r="782" spans="6:6">
      <c r="F782" s="71" t="s">
        <v>155</v>
      </c>
    </row>
    <row r="783" spans="5:11">
      <c r="E783"/>
      <c r="F783" s="75" t="s">
        <v>156</v>
      </c>
      <c r="K783"/>
    </row>
    <row r="784" spans="5:11">
      <c r="E784"/>
      <c r="F784" s="75" t="s">
        <v>157</v>
      </c>
      <c r="K784"/>
    </row>
    <row r="785" spans="5:11">
      <c r="E785"/>
      <c r="F785" s="134" t="s">
        <v>312</v>
      </c>
      <c r="K785"/>
    </row>
    <row r="786" ht="15.75" spans="5:11">
      <c r="E786"/>
      <c r="F786" s="135" t="s">
        <v>313</v>
      </c>
      <c r="K786"/>
    </row>
    <row r="787" ht="27.75" spans="5:11">
      <c r="E787"/>
      <c r="F787" s="77" t="s">
        <v>162</v>
      </c>
      <c r="G787" s="12" t="s">
        <v>163</v>
      </c>
      <c r="H787" s="13" t="s">
        <v>164</v>
      </c>
      <c r="K787"/>
    </row>
    <row r="788" ht="15.75" spans="5:11">
      <c r="E788"/>
      <c r="F788" s="78" t="s">
        <v>314</v>
      </c>
      <c r="G788" s="18" t="s">
        <v>172</v>
      </c>
      <c r="H788" s="19">
        <v>160</v>
      </c>
      <c r="K788"/>
    </row>
    <row r="789" ht="15.75" spans="5:11">
      <c r="E789"/>
      <c r="F789" s="46" t="s">
        <v>315</v>
      </c>
      <c r="G789" s="15">
        <v>77.3</v>
      </c>
      <c r="H789" s="16">
        <v>77.3</v>
      </c>
      <c r="I789">
        <v>37</v>
      </c>
      <c r="J789">
        <f>G789*I789/1000</f>
        <v>2.8601</v>
      </c>
      <c r="K789"/>
    </row>
    <row r="790" ht="15.75" spans="5:11">
      <c r="E790"/>
      <c r="F790" s="46" t="s">
        <v>167</v>
      </c>
      <c r="G790" s="15">
        <v>3.63</v>
      </c>
      <c r="H790" s="16">
        <v>3.63</v>
      </c>
      <c r="I790">
        <v>175</v>
      </c>
      <c r="J790">
        <f>G790*I790/1000</f>
        <v>0.63525</v>
      </c>
      <c r="K790"/>
    </row>
    <row r="791" ht="30.75" spans="5:11">
      <c r="E791"/>
      <c r="F791" s="46" t="s">
        <v>316</v>
      </c>
      <c r="G791" s="15">
        <v>77.3</v>
      </c>
      <c r="H791" s="16">
        <v>77.3</v>
      </c>
      <c r="I791">
        <v>48.17</v>
      </c>
      <c r="J791">
        <f t="shared" ref="J791" si="22">G791*I791/1000</f>
        <v>3.723541</v>
      </c>
      <c r="K791"/>
    </row>
    <row r="792" ht="15.75" spans="5:11">
      <c r="E792"/>
      <c r="F792" s="46" t="s">
        <v>170</v>
      </c>
      <c r="G792" s="15">
        <v>77.3</v>
      </c>
      <c r="H792" s="16">
        <v>77.3</v>
      </c>
      <c r="K792"/>
    </row>
    <row r="793" ht="15.75" spans="5:11">
      <c r="E793"/>
      <c r="F793" s="46" t="s">
        <v>317</v>
      </c>
      <c r="G793" s="136">
        <v>0.8</v>
      </c>
      <c r="H793" s="137">
        <v>0.8</v>
      </c>
      <c r="I793" s="87">
        <v>790</v>
      </c>
      <c r="J793" s="87">
        <f t="shared" ref="J793:J796" si="23">G793*I793/1000</f>
        <v>0.632</v>
      </c>
      <c r="K793"/>
    </row>
    <row r="794" ht="15.75" spans="5:11">
      <c r="E794"/>
      <c r="F794" s="46" t="s">
        <v>183</v>
      </c>
      <c r="G794" s="15">
        <v>2.73</v>
      </c>
      <c r="H794" s="16">
        <v>2.73</v>
      </c>
      <c r="I794">
        <v>55</v>
      </c>
      <c r="J794">
        <f t="shared" si="23"/>
        <v>0.15015</v>
      </c>
      <c r="K794"/>
    </row>
    <row r="795" ht="15.75" spans="5:11">
      <c r="E795"/>
      <c r="F795" s="46" t="s">
        <v>264</v>
      </c>
      <c r="G795" s="15">
        <v>1.37</v>
      </c>
      <c r="H795" s="16">
        <v>1.37</v>
      </c>
      <c r="I795">
        <v>17</v>
      </c>
      <c r="J795">
        <f t="shared" si="23"/>
        <v>0.02329</v>
      </c>
      <c r="K795"/>
    </row>
    <row r="796" ht="15.75" spans="5:11">
      <c r="E796"/>
      <c r="F796" s="46" t="s">
        <v>318</v>
      </c>
      <c r="G796" s="15">
        <v>8.18</v>
      </c>
      <c r="H796" s="16">
        <v>8.18</v>
      </c>
      <c r="I796">
        <v>130</v>
      </c>
      <c r="J796">
        <f t="shared" si="23"/>
        <v>1.0634</v>
      </c>
      <c r="K796"/>
    </row>
    <row r="797" ht="15.75" spans="5:11">
      <c r="E797"/>
      <c r="F797" s="78" t="s">
        <v>319</v>
      </c>
      <c r="G797" s="18" t="s">
        <v>172</v>
      </c>
      <c r="H797" s="19">
        <v>136</v>
      </c>
      <c r="K797"/>
    </row>
    <row r="798" ht="15.75" spans="5:11">
      <c r="E798"/>
      <c r="F798" s="46" t="s">
        <v>320</v>
      </c>
      <c r="G798" s="15">
        <v>40</v>
      </c>
      <c r="H798" s="16">
        <v>40</v>
      </c>
      <c r="I798">
        <v>146.8</v>
      </c>
      <c r="J798">
        <f t="shared" ref="J798" si="24">G798*I798/1000</f>
        <v>5.872</v>
      </c>
      <c r="K798"/>
    </row>
    <row r="800" spans="6:11">
      <c r="F800" s="4" t="s">
        <v>321</v>
      </c>
      <c r="G800" s="52">
        <v>200</v>
      </c>
      <c r="I800">
        <v>48.17</v>
      </c>
      <c r="K800" s="69">
        <f>G800*I800/1000</f>
        <v>9.634</v>
      </c>
    </row>
    <row r="801" ht="15.75"/>
    <row r="802" ht="15.75" spans="6:11">
      <c r="F802" s="138" t="s">
        <v>246</v>
      </c>
      <c r="G802" s="6">
        <v>126</v>
      </c>
      <c r="H802" s="7">
        <v>120</v>
      </c>
      <c r="I802">
        <v>85</v>
      </c>
      <c r="K802" s="69">
        <f>G802*I802/1000</f>
        <v>10.71</v>
      </c>
    </row>
    <row r="804" ht="18.75" spans="5:11">
      <c r="E804" s="200" t="s">
        <v>392</v>
      </c>
      <c r="K804" s="69">
        <f>J812+J813+J814+J815+J816</f>
        <v>4.5125</v>
      </c>
    </row>
    <row r="805" spans="5:5">
      <c r="E805" s="71" t="s">
        <v>393</v>
      </c>
    </row>
    <row r="806" spans="5:5">
      <c r="E806" s="201" t="s">
        <v>394</v>
      </c>
    </row>
    <row r="807" spans="5:5">
      <c r="E807" s="201" t="s">
        <v>395</v>
      </c>
    </row>
    <row r="808" spans="5:9">
      <c r="E808" s="202"/>
      <c r="F808" s="203" t="s">
        <v>396</v>
      </c>
      <c r="G808" s="203"/>
      <c r="H808" s="203" t="s">
        <v>191</v>
      </c>
      <c r="I808" s="203"/>
    </row>
    <row r="809" spans="5:9">
      <c r="E809" s="202"/>
      <c r="F809" s="203"/>
      <c r="G809" s="203"/>
      <c r="H809" s="203" t="s">
        <v>397</v>
      </c>
      <c r="I809" s="203"/>
    </row>
    <row r="810" spans="5:9">
      <c r="E810" s="204"/>
      <c r="F810" s="203"/>
      <c r="G810" s="203"/>
      <c r="H810" s="205"/>
      <c r="I810" s="205"/>
    </row>
    <row r="811" spans="5:9">
      <c r="E811" s="206" t="s">
        <v>162</v>
      </c>
      <c r="F811" s="206"/>
      <c r="G811" s="207" t="s">
        <v>163</v>
      </c>
      <c r="H811" s="207" t="s">
        <v>164</v>
      </c>
      <c r="I811" s="210"/>
    </row>
    <row r="812" spans="5:10">
      <c r="E812" s="208" t="s">
        <v>252</v>
      </c>
      <c r="F812" s="208"/>
      <c r="G812" s="209">
        <v>66.75</v>
      </c>
      <c r="H812" s="209">
        <v>50</v>
      </c>
      <c r="I812" s="210">
        <v>35</v>
      </c>
      <c r="J812">
        <f>G812*I812/1000</f>
        <v>2.33625</v>
      </c>
    </row>
    <row r="813" spans="5:10">
      <c r="E813" s="208" t="s">
        <v>398</v>
      </c>
      <c r="F813" s="208"/>
      <c r="G813" s="209">
        <v>20.25</v>
      </c>
      <c r="H813" s="209">
        <v>20</v>
      </c>
      <c r="I813" s="210">
        <v>45</v>
      </c>
      <c r="J813">
        <f t="shared" ref="J813:J816" si="25">G813*I813/1000</f>
        <v>0.91125</v>
      </c>
    </row>
    <row r="814" spans="5:10">
      <c r="E814" s="208" t="s">
        <v>399</v>
      </c>
      <c r="F814" s="208"/>
      <c r="G814" s="209">
        <v>12</v>
      </c>
      <c r="H814" s="209">
        <v>10</v>
      </c>
      <c r="I814" s="210">
        <v>20</v>
      </c>
      <c r="J814">
        <f t="shared" si="25"/>
        <v>0.24</v>
      </c>
    </row>
    <row r="815" spans="5:10">
      <c r="E815" s="208" t="s">
        <v>258</v>
      </c>
      <c r="F815" s="208"/>
      <c r="G815" s="209">
        <v>12.5</v>
      </c>
      <c r="H815" s="209">
        <v>10</v>
      </c>
      <c r="I815" s="210">
        <v>30</v>
      </c>
      <c r="J815">
        <f t="shared" si="25"/>
        <v>0.375</v>
      </c>
    </row>
    <row r="816" spans="5:10">
      <c r="E816" s="208" t="s">
        <v>400</v>
      </c>
      <c r="F816" s="208"/>
      <c r="G816" s="209">
        <v>5</v>
      </c>
      <c r="H816" s="209">
        <v>5</v>
      </c>
      <c r="I816" s="210">
        <v>130</v>
      </c>
      <c r="J816">
        <f t="shared" si="25"/>
        <v>0.65</v>
      </c>
    </row>
    <row r="817" spans="5:9">
      <c r="E817" s="208" t="s">
        <v>401</v>
      </c>
      <c r="F817" s="208"/>
      <c r="G817" s="209">
        <v>175</v>
      </c>
      <c r="H817" s="209">
        <v>175</v>
      </c>
      <c r="I817" s="210"/>
    </row>
    <row r="819" ht="25.5" spans="6:11">
      <c r="F819" s="41" t="s">
        <v>265</v>
      </c>
      <c r="K819" s="69">
        <f>J826+J829</f>
        <v>12.321</v>
      </c>
    </row>
    <row r="820" spans="6:6">
      <c r="F820" s="50" t="s">
        <v>266</v>
      </c>
    </row>
    <row r="821" spans="6:6">
      <c r="F821" s="50" t="s">
        <v>191</v>
      </c>
    </row>
    <row r="823" spans="6:6">
      <c r="F823" s="71" t="s">
        <v>192</v>
      </c>
    </row>
    <row r="824" ht="15.75" spans="6:6">
      <c r="F824" s="42" t="s">
        <v>267</v>
      </c>
    </row>
    <row r="825" ht="15.75" spans="6:8">
      <c r="F825" s="43" t="s">
        <v>162</v>
      </c>
      <c r="G825" s="44" t="s">
        <v>163</v>
      </c>
      <c r="H825" s="45" t="s">
        <v>164</v>
      </c>
    </row>
    <row r="826" ht="15.75" spans="6:10">
      <c r="F826" s="46" t="s">
        <v>268</v>
      </c>
      <c r="G826" s="47">
        <v>82.8</v>
      </c>
      <c r="H826" s="48">
        <v>82.8</v>
      </c>
      <c r="I826">
        <v>95</v>
      </c>
      <c r="J826">
        <f>G826*I826/1000</f>
        <v>7.866</v>
      </c>
    </row>
    <row r="827" ht="15.75" spans="6:8">
      <c r="F827" s="46" t="s">
        <v>180</v>
      </c>
      <c r="G827" s="47">
        <v>122</v>
      </c>
      <c r="H827" s="48">
        <v>122</v>
      </c>
    </row>
    <row r="828" ht="15.75" spans="6:8">
      <c r="F828" s="72" t="s">
        <v>269</v>
      </c>
      <c r="G828" s="49" t="s">
        <v>172</v>
      </c>
      <c r="H828" s="73">
        <v>173</v>
      </c>
    </row>
    <row r="829" ht="15.75" spans="6:10">
      <c r="F829" s="46" t="s">
        <v>173</v>
      </c>
      <c r="G829" s="47">
        <v>8.1</v>
      </c>
      <c r="H829" s="48">
        <v>8.1</v>
      </c>
      <c r="I829">
        <v>550</v>
      </c>
      <c r="J829">
        <f>G829*I829/1000</f>
        <v>4.455</v>
      </c>
    </row>
    <row r="831" ht="25.5" spans="5:11">
      <c r="E831"/>
      <c r="F831" s="41" t="s">
        <v>334</v>
      </c>
      <c r="K831" s="69">
        <f>J845+J847+J848+J849+J850</f>
        <v>30.714</v>
      </c>
    </row>
    <row r="832" hidden="1" spans="5:6">
      <c r="E832"/>
      <c r="F832" s="50" t="s">
        <v>335</v>
      </c>
    </row>
    <row r="833" hidden="1" spans="5:6">
      <c r="E833"/>
      <c r="F833" s="50" t="s">
        <v>191</v>
      </c>
    </row>
    <row r="834" hidden="1" spans="5:5">
      <c r="E834"/>
    </row>
    <row r="835" hidden="1" spans="5:6">
      <c r="E835"/>
      <c r="F835" s="71" t="s">
        <v>192</v>
      </c>
    </row>
    <row r="836" hidden="1" spans="5:6">
      <c r="E836"/>
      <c r="F836" s="144"/>
    </row>
    <row r="837" hidden="1" spans="5:6">
      <c r="E837"/>
      <c r="F837" s="145" t="s">
        <v>336</v>
      </c>
    </row>
    <row r="838" ht="15.75" spans="5:6">
      <c r="E838"/>
      <c r="F838" s="42" t="s">
        <v>272</v>
      </c>
    </row>
    <row r="839" ht="15.75" spans="5:8">
      <c r="E839"/>
      <c r="F839" s="43" t="s">
        <v>162</v>
      </c>
      <c r="G839" s="44" t="s">
        <v>163</v>
      </c>
      <c r="H839" s="45" t="s">
        <v>164</v>
      </c>
    </row>
    <row r="840" ht="30.75" hidden="1" spans="5:8">
      <c r="E840"/>
      <c r="F840" s="46" t="s">
        <v>337</v>
      </c>
      <c r="G840" s="47">
        <v>107</v>
      </c>
      <c r="H840" s="48">
        <v>79</v>
      </c>
    </row>
    <row r="841" ht="30.75" hidden="1" spans="5:8">
      <c r="E841"/>
      <c r="F841" s="46" t="s">
        <v>338</v>
      </c>
      <c r="G841" s="47">
        <v>107</v>
      </c>
      <c r="H841" s="48">
        <v>79</v>
      </c>
    </row>
    <row r="842" ht="15.75" hidden="1" spans="5:8">
      <c r="E842"/>
      <c r="F842" s="46" t="s">
        <v>339</v>
      </c>
      <c r="G842" s="47">
        <v>107</v>
      </c>
      <c r="H842" s="48">
        <v>79</v>
      </c>
    </row>
    <row r="843" ht="15.75" hidden="1" spans="5:8">
      <c r="E843"/>
      <c r="F843" s="46" t="s">
        <v>340</v>
      </c>
      <c r="G843" s="47">
        <v>107</v>
      </c>
      <c r="H843" s="48">
        <v>79</v>
      </c>
    </row>
    <row r="844" ht="15.75" hidden="1" spans="5:8">
      <c r="E844"/>
      <c r="F844" s="46" t="s">
        <v>341</v>
      </c>
      <c r="G844" s="47">
        <v>107</v>
      </c>
      <c r="H844" s="48">
        <v>79</v>
      </c>
    </row>
    <row r="845" ht="15.75" spans="5:10">
      <c r="E845"/>
      <c r="F845" s="46" t="s">
        <v>342</v>
      </c>
      <c r="G845" s="47">
        <v>87</v>
      </c>
      <c r="H845" s="48">
        <v>74</v>
      </c>
      <c r="I845">
        <v>330</v>
      </c>
      <c r="J845">
        <f>G845*I845/1000</f>
        <v>28.71</v>
      </c>
    </row>
    <row r="846" ht="30.75" spans="5:8">
      <c r="E846"/>
      <c r="F846" s="46" t="s">
        <v>343</v>
      </c>
      <c r="G846" s="47">
        <v>87</v>
      </c>
      <c r="H846" s="48">
        <v>74</v>
      </c>
    </row>
    <row r="847" ht="15.75" spans="5:10">
      <c r="E847"/>
      <c r="F847" s="46" t="s">
        <v>249</v>
      </c>
      <c r="G847" s="47">
        <v>5</v>
      </c>
      <c r="H847" s="48">
        <v>5</v>
      </c>
      <c r="I847">
        <v>130</v>
      </c>
      <c r="J847">
        <f>G847*I847/1000</f>
        <v>0.65</v>
      </c>
    </row>
    <row r="848" ht="15.75" spans="5:10">
      <c r="E848"/>
      <c r="F848" s="46" t="s">
        <v>259</v>
      </c>
      <c r="G848" s="47">
        <v>12</v>
      </c>
      <c r="H848" s="48">
        <v>10</v>
      </c>
      <c r="I848">
        <v>20</v>
      </c>
      <c r="J848">
        <f>G848*I848/1000</f>
        <v>0.24</v>
      </c>
    </row>
    <row r="849" ht="15.75" spans="5:10">
      <c r="E849"/>
      <c r="F849" s="46" t="s">
        <v>291</v>
      </c>
      <c r="G849" s="47">
        <v>8</v>
      </c>
      <c r="H849" s="48">
        <v>8</v>
      </c>
      <c r="I849">
        <v>130</v>
      </c>
      <c r="J849">
        <f>G849*I849/1000</f>
        <v>1.04</v>
      </c>
    </row>
    <row r="850" ht="15.75" spans="5:10">
      <c r="E850"/>
      <c r="F850" s="46" t="s">
        <v>196</v>
      </c>
      <c r="G850" s="47">
        <v>2</v>
      </c>
      <c r="H850" s="48">
        <v>2</v>
      </c>
      <c r="I850">
        <v>37</v>
      </c>
      <c r="J850">
        <f>G850*I850/1000</f>
        <v>0.074</v>
      </c>
    </row>
    <row r="851" ht="15.75" spans="5:8">
      <c r="E851"/>
      <c r="F851" s="72" t="s">
        <v>344</v>
      </c>
      <c r="G851" s="49" t="s">
        <v>172</v>
      </c>
      <c r="H851" s="73">
        <v>50</v>
      </c>
    </row>
    <row r="852" ht="15.75" spans="5:8">
      <c r="E852"/>
      <c r="F852" s="72" t="s">
        <v>345</v>
      </c>
      <c r="G852" s="49" t="s">
        <v>172</v>
      </c>
      <c r="H852" s="73">
        <v>50</v>
      </c>
    </row>
    <row r="854" ht="21" spans="5:11">
      <c r="E854"/>
      <c r="F854" s="89" t="s">
        <v>175</v>
      </c>
      <c r="G854" s="22"/>
      <c r="H854" s="22"/>
      <c r="I854" s="106"/>
      <c r="J854" s="66"/>
      <c r="K854" s="176">
        <f>J861+J863</f>
        <v>0.9925</v>
      </c>
    </row>
    <row r="855" spans="5:11">
      <c r="E855"/>
      <c r="F855" s="90" t="s">
        <v>191</v>
      </c>
      <c r="G855" s="22"/>
      <c r="H855" s="22"/>
      <c r="I855" s="106"/>
      <c r="J855" s="65"/>
      <c r="K855" s="177"/>
    </row>
    <row r="856" spans="5:11">
      <c r="E856"/>
      <c r="F856" s="91"/>
      <c r="G856" s="22"/>
      <c r="H856" s="22"/>
      <c r="I856" s="106"/>
      <c r="J856" s="65"/>
      <c r="K856" s="177"/>
    </row>
    <row r="857" spans="5:11">
      <c r="E857"/>
      <c r="F857" s="92" t="s">
        <v>192</v>
      </c>
      <c r="G857" s="22"/>
      <c r="H857" s="22"/>
      <c r="I857" s="106"/>
      <c r="J857" s="65"/>
      <c r="K857" s="177"/>
    </row>
    <row r="858" hidden="1" spans="5:11">
      <c r="E858"/>
      <c r="F858" s="93" t="s">
        <v>200</v>
      </c>
      <c r="G858" s="22"/>
      <c r="H858" s="22"/>
      <c r="I858" s="106"/>
      <c r="J858" s="65"/>
      <c r="K858" s="177"/>
    </row>
    <row r="859" ht="15.75" hidden="1" spans="5:11">
      <c r="E859"/>
      <c r="F859" s="24" t="s">
        <v>177</v>
      </c>
      <c r="G859" s="22"/>
      <c r="H859" s="22"/>
      <c r="I859" s="106"/>
      <c r="J859" s="65"/>
      <c r="K859" s="177"/>
    </row>
    <row r="860" ht="25.5" spans="5:11">
      <c r="E860"/>
      <c r="F860" s="94" t="s">
        <v>162</v>
      </c>
      <c r="G860" s="95" t="s">
        <v>163</v>
      </c>
      <c r="H860" s="95" t="s">
        <v>164</v>
      </c>
      <c r="I860" s="106"/>
      <c r="J860" s="65"/>
      <c r="K860" s="177"/>
    </row>
    <row r="861" spans="5:11">
      <c r="E861"/>
      <c r="F861" s="96" t="s">
        <v>178</v>
      </c>
      <c r="G861" s="97">
        <v>0.5</v>
      </c>
      <c r="H861" s="97">
        <v>0.5</v>
      </c>
      <c r="I861" s="106" t="s">
        <v>544</v>
      </c>
      <c r="J861" s="68">
        <f>G861*I861/1000</f>
        <v>0.25</v>
      </c>
      <c r="K861" s="177"/>
    </row>
    <row r="862" spans="5:11">
      <c r="E862"/>
      <c r="F862" s="96" t="s">
        <v>180</v>
      </c>
      <c r="G862" s="97">
        <v>54</v>
      </c>
      <c r="H862" s="97">
        <v>54</v>
      </c>
      <c r="I862" s="106"/>
      <c r="J862" s="68"/>
      <c r="K862" s="177"/>
    </row>
    <row r="863" spans="6:11">
      <c r="F863" s="96" t="s">
        <v>183</v>
      </c>
      <c r="G863" s="97">
        <v>13.5</v>
      </c>
      <c r="H863" s="97">
        <v>13.5</v>
      </c>
      <c r="I863" s="106" t="s">
        <v>545</v>
      </c>
      <c r="J863" s="68">
        <f>G863*I863/1000</f>
        <v>0.7425</v>
      </c>
      <c r="K863" s="177"/>
    </row>
    <row r="864" spans="6:11">
      <c r="F864" s="96" t="s">
        <v>180</v>
      </c>
      <c r="G864" s="97">
        <v>135</v>
      </c>
      <c r="H864" s="97">
        <v>135</v>
      </c>
      <c r="I864" s="106"/>
      <c r="J864" s="68"/>
      <c r="K864" s="177"/>
    </row>
    <row r="865" ht="15.75" spans="6:11">
      <c r="F865" s="96"/>
      <c r="G865" s="97"/>
      <c r="H865" s="97"/>
      <c r="I865" s="106"/>
      <c r="J865" s="68"/>
      <c r="K865" s="177"/>
    </row>
    <row r="866" ht="15.75" spans="6:11">
      <c r="F866" s="111"/>
      <c r="G866" s="179"/>
      <c r="H866" s="179"/>
      <c r="I866" s="64"/>
      <c r="J866" s="68"/>
      <c r="K866" s="177"/>
    </row>
    <row r="867" ht="15.75" spans="6:11">
      <c r="F867" s="111"/>
      <c r="G867" s="179"/>
      <c r="H867" s="179"/>
      <c r="I867" s="132"/>
      <c r="J867" s="68"/>
      <c r="K867" s="177"/>
    </row>
    <row r="868" spans="6:11">
      <c r="F868" s="4" t="s">
        <v>32</v>
      </c>
      <c r="G868">
        <v>80</v>
      </c>
      <c r="I868">
        <v>29.72</v>
      </c>
      <c r="K868" s="69">
        <f>G868*I868/1000</f>
        <v>2.3776</v>
      </c>
    </row>
    <row r="870" spans="6:11">
      <c r="F870" s="4" t="s">
        <v>369</v>
      </c>
      <c r="G870">
        <v>250</v>
      </c>
      <c r="I870">
        <v>165</v>
      </c>
      <c r="K870" s="69">
        <f>G870*I870/1000</f>
        <v>41.25</v>
      </c>
    </row>
    <row r="872" s="3" customFormat="1" spans="5:11">
      <c r="E872" s="159"/>
      <c r="F872" s="159" t="s">
        <v>241</v>
      </c>
      <c r="K872" s="143">
        <f>K881+K892+K905+K911+K919+K933+K941+K964+K972+K974+K975</f>
        <v>132.877093</v>
      </c>
    </row>
    <row r="874" ht="18.75" spans="6:11">
      <c r="F874" s="180" t="s">
        <v>223</v>
      </c>
      <c r="G874" s="161"/>
      <c r="H874" s="161"/>
      <c r="I874" s="62"/>
      <c r="J874" s="32"/>
      <c r="K874" s="182"/>
    </row>
    <row r="875" spans="6:11">
      <c r="F875" s="162" t="s">
        <v>220</v>
      </c>
      <c r="G875" s="161"/>
      <c r="H875" s="161"/>
      <c r="I875" s="62"/>
      <c r="J875" s="22"/>
      <c r="K875" s="177"/>
    </row>
    <row r="876" hidden="1" spans="6:11">
      <c r="F876" s="162" t="s">
        <v>191</v>
      </c>
      <c r="G876" s="161"/>
      <c r="H876" s="161"/>
      <c r="I876" s="62"/>
      <c r="J876" s="22"/>
      <c r="K876" s="177"/>
    </row>
    <row r="877" hidden="1" spans="6:11">
      <c r="F877" s="37"/>
      <c r="G877" s="161"/>
      <c r="H877" s="161"/>
      <c r="I877" s="62"/>
      <c r="J877" s="22"/>
      <c r="K877" s="177"/>
    </row>
    <row r="878" hidden="1" spans="6:11">
      <c r="F878" s="163" t="s">
        <v>192</v>
      </c>
      <c r="G878" s="161"/>
      <c r="H878" s="161"/>
      <c r="I878" s="62"/>
      <c r="J878" s="22"/>
      <c r="K878" s="177"/>
    </row>
    <row r="879" hidden="1" spans="5:11">
      <c r="E879"/>
      <c r="F879" s="181"/>
      <c r="G879" s="161"/>
      <c r="H879" s="161"/>
      <c r="I879" s="62"/>
      <c r="J879" s="22"/>
      <c r="K879" s="177"/>
    </row>
    <row r="880" hidden="1" spans="5:11">
      <c r="E880"/>
      <c r="F880" s="183" t="s">
        <v>224</v>
      </c>
      <c r="G880" s="161"/>
      <c r="H880" s="161"/>
      <c r="I880" s="62"/>
      <c r="J880" s="22"/>
      <c r="K880" s="177"/>
    </row>
    <row r="881" ht="16.5" spans="5:11">
      <c r="E881"/>
      <c r="F881" s="164" t="s">
        <v>161</v>
      </c>
      <c r="G881" s="161"/>
      <c r="H881" s="161"/>
      <c r="I881" s="62"/>
      <c r="J881" s="22"/>
      <c r="K881" s="176">
        <f>J883+J884+J886+J887+J889</f>
        <v>11.03032</v>
      </c>
    </row>
    <row r="882" ht="27.75" spans="5:11">
      <c r="E882"/>
      <c r="F882" s="165" t="s">
        <v>162</v>
      </c>
      <c r="G882" s="166" t="s">
        <v>163</v>
      </c>
      <c r="H882" s="167" t="s">
        <v>164</v>
      </c>
      <c r="I882" s="62"/>
      <c r="J882" s="22"/>
      <c r="K882" s="178"/>
    </row>
    <row r="883" ht="15.75" spans="5:11">
      <c r="E883"/>
      <c r="F883" s="168" t="s">
        <v>225</v>
      </c>
      <c r="G883" s="169">
        <v>43.4</v>
      </c>
      <c r="H883" s="170">
        <v>43.4</v>
      </c>
      <c r="I883" s="62">
        <v>79</v>
      </c>
      <c r="J883" s="67">
        <f>G883*I883/1000</f>
        <v>3.4286</v>
      </c>
      <c r="K883" s="178"/>
    </row>
    <row r="884" ht="15.75" spans="5:11">
      <c r="E884"/>
      <c r="F884" s="168" t="s">
        <v>169</v>
      </c>
      <c r="G884" s="169">
        <v>96</v>
      </c>
      <c r="H884" s="170">
        <v>96</v>
      </c>
      <c r="I884" s="62">
        <v>48.17</v>
      </c>
      <c r="J884" s="67">
        <f>G884*I884/1000</f>
        <v>4.62432</v>
      </c>
      <c r="K884" s="178"/>
    </row>
    <row r="885" ht="15.75" spans="5:11">
      <c r="E885"/>
      <c r="F885" s="168" t="s">
        <v>180</v>
      </c>
      <c r="G885" s="169">
        <v>63.9</v>
      </c>
      <c r="H885" s="170">
        <v>63.9</v>
      </c>
      <c r="I885" s="62"/>
      <c r="J885" s="197"/>
      <c r="K885" s="178"/>
    </row>
    <row r="886" ht="15.75" spans="5:11">
      <c r="E886"/>
      <c r="F886" s="168" t="s">
        <v>183</v>
      </c>
      <c r="G886" s="169">
        <v>5.18</v>
      </c>
      <c r="H886" s="170">
        <v>5.18</v>
      </c>
      <c r="I886" s="104">
        <v>55</v>
      </c>
      <c r="J886" s="67">
        <f>G886*I886/1000</f>
        <v>0.2849</v>
      </c>
      <c r="K886" s="178"/>
    </row>
    <row r="887" ht="15.75" spans="5:11">
      <c r="E887"/>
      <c r="F887" s="168" t="s">
        <v>212</v>
      </c>
      <c r="G887" s="169">
        <v>0.5</v>
      </c>
      <c r="H887" s="170">
        <v>0.5</v>
      </c>
      <c r="I887" s="62">
        <v>17</v>
      </c>
      <c r="J887" s="67">
        <f>G887*I887/1000</f>
        <v>0.0085</v>
      </c>
      <c r="K887" s="178"/>
    </row>
    <row r="888" ht="15.75" spans="5:11">
      <c r="E888"/>
      <c r="F888" s="171" t="s">
        <v>226</v>
      </c>
      <c r="G888" s="172" t="s">
        <v>172</v>
      </c>
      <c r="H888" s="173">
        <v>195</v>
      </c>
      <c r="I888" s="62"/>
      <c r="J888" s="197"/>
      <c r="K888" s="178"/>
    </row>
    <row r="889" ht="15.75" spans="5:11">
      <c r="E889"/>
      <c r="F889" s="168" t="s">
        <v>173</v>
      </c>
      <c r="G889" s="169">
        <v>4.88</v>
      </c>
      <c r="H889" s="170">
        <v>4.88</v>
      </c>
      <c r="I889" s="104">
        <v>550</v>
      </c>
      <c r="J889" s="67">
        <f>G889*I889/1000</f>
        <v>2.684</v>
      </c>
      <c r="K889" s="178"/>
    </row>
    <row r="890" spans="5:11">
      <c r="E890"/>
      <c r="F890" s="91"/>
      <c r="G890" s="22"/>
      <c r="H890" s="22"/>
      <c r="I890" s="62"/>
      <c r="J890" s="22"/>
      <c r="K890" s="178"/>
    </row>
    <row r="891" spans="5:11">
      <c r="E891"/>
      <c r="F891" s="20"/>
      <c r="K891" s="198"/>
    </row>
    <row r="892" ht="21" spans="5:11">
      <c r="E892"/>
      <c r="F892" s="89" t="s">
        <v>175</v>
      </c>
      <c r="G892" s="22"/>
      <c r="H892" s="22"/>
      <c r="I892" s="106"/>
      <c r="J892" s="66"/>
      <c r="K892" s="176">
        <f>J899+J901</f>
        <v>0.9925</v>
      </c>
    </row>
    <row r="893" spans="5:11">
      <c r="E893"/>
      <c r="F893" s="90" t="s">
        <v>191</v>
      </c>
      <c r="G893" s="22"/>
      <c r="H893" s="22"/>
      <c r="I893" s="106"/>
      <c r="J893" s="65"/>
      <c r="K893" s="178"/>
    </row>
    <row r="894" spans="5:11">
      <c r="E894"/>
      <c r="F894" s="91"/>
      <c r="G894" s="22"/>
      <c r="H894" s="22"/>
      <c r="I894" s="106"/>
      <c r="J894" s="65"/>
      <c r="K894" s="178"/>
    </row>
    <row r="895" spans="5:11">
      <c r="E895"/>
      <c r="F895" s="92" t="s">
        <v>192</v>
      </c>
      <c r="G895" s="22"/>
      <c r="H895" s="22"/>
      <c r="I895" s="106"/>
      <c r="J895" s="65"/>
      <c r="K895" s="178"/>
    </row>
    <row r="896" hidden="1" spans="5:11">
      <c r="E896"/>
      <c r="F896" s="93" t="s">
        <v>200</v>
      </c>
      <c r="G896" s="22"/>
      <c r="H896" s="22"/>
      <c r="I896" s="106"/>
      <c r="J896" s="65"/>
      <c r="K896" s="178"/>
    </row>
    <row r="897" ht="15.75" spans="5:11">
      <c r="E897"/>
      <c r="F897" s="24" t="s">
        <v>177</v>
      </c>
      <c r="G897" s="22"/>
      <c r="H897" s="22"/>
      <c r="I897" s="106"/>
      <c r="J897" s="65"/>
      <c r="K897" s="178"/>
    </row>
    <row r="898" ht="25.5" spans="5:11">
      <c r="E898"/>
      <c r="F898" s="94" t="s">
        <v>162</v>
      </c>
      <c r="G898" s="95" t="s">
        <v>163</v>
      </c>
      <c r="H898" s="95" t="s">
        <v>164</v>
      </c>
      <c r="I898" s="106"/>
      <c r="J898" s="65"/>
      <c r="K898" s="178"/>
    </row>
    <row r="899" spans="5:11">
      <c r="E899"/>
      <c r="F899" s="96" t="s">
        <v>178</v>
      </c>
      <c r="G899" s="97">
        <v>0.5</v>
      </c>
      <c r="H899" s="97">
        <v>0.5</v>
      </c>
      <c r="I899" s="106" t="s">
        <v>544</v>
      </c>
      <c r="J899" s="66">
        <f>G899*I899/1000</f>
        <v>0.25</v>
      </c>
      <c r="K899" s="178"/>
    </row>
    <row r="900" spans="5:11">
      <c r="E900"/>
      <c r="F900" s="96" t="s">
        <v>180</v>
      </c>
      <c r="G900" s="97">
        <v>54</v>
      </c>
      <c r="H900" s="97">
        <v>54</v>
      </c>
      <c r="I900" s="106"/>
      <c r="J900" s="65"/>
      <c r="K900" s="178"/>
    </row>
    <row r="901" spans="5:11">
      <c r="E901"/>
      <c r="F901" s="96" t="s">
        <v>183</v>
      </c>
      <c r="G901" s="97">
        <v>13.5</v>
      </c>
      <c r="H901" s="97">
        <v>13.5</v>
      </c>
      <c r="I901" s="106" t="s">
        <v>545</v>
      </c>
      <c r="J901" s="66">
        <f>G901*I901/1000</f>
        <v>0.7425</v>
      </c>
      <c r="K901" s="178"/>
    </row>
    <row r="902" spans="5:11">
      <c r="E902"/>
      <c r="F902" s="96" t="s">
        <v>180</v>
      </c>
      <c r="G902" s="97">
        <v>135</v>
      </c>
      <c r="H902" s="97">
        <v>135</v>
      </c>
      <c r="I902" s="106"/>
      <c r="J902" s="65"/>
      <c r="K902" s="178"/>
    </row>
    <row r="903" spans="5:11">
      <c r="E903"/>
      <c r="F903" s="20"/>
      <c r="K903" s="198"/>
    </row>
    <row r="904" spans="5:11">
      <c r="E904"/>
      <c r="F904" s="211"/>
      <c r="G904" s="212"/>
      <c r="H904" s="212"/>
      <c r="I904" s="215"/>
      <c r="J904" s="212"/>
      <c r="K904" s="216"/>
    </row>
    <row r="905" ht="18.75" spans="5:11">
      <c r="E905"/>
      <c r="F905" s="213" t="s">
        <v>348</v>
      </c>
      <c r="I905" s="57"/>
      <c r="K905" s="176">
        <f>J907+J908+J909</f>
        <v>11.2574</v>
      </c>
    </row>
    <row r="906" hidden="1" spans="5:11">
      <c r="E906"/>
      <c r="F906" s="96"/>
      <c r="G906" s="97"/>
      <c r="H906" s="97"/>
      <c r="I906" s="64"/>
      <c r="J906" s="67"/>
      <c r="K906" s="178"/>
    </row>
    <row r="907" spans="5:11">
      <c r="E907"/>
      <c r="F907" s="96" t="s">
        <v>203</v>
      </c>
      <c r="G907" s="36">
        <v>30</v>
      </c>
      <c r="H907" s="97">
        <v>30</v>
      </c>
      <c r="I907" s="106" t="s">
        <v>546</v>
      </c>
      <c r="J907" s="67">
        <f>G907*I907/1000</f>
        <v>1.6242</v>
      </c>
      <c r="K907" s="178"/>
    </row>
    <row r="908" spans="5:11">
      <c r="E908"/>
      <c r="F908" s="96" t="s">
        <v>214</v>
      </c>
      <c r="G908" s="65">
        <v>5</v>
      </c>
      <c r="H908" s="97">
        <v>5</v>
      </c>
      <c r="I908" s="106" t="s">
        <v>547</v>
      </c>
      <c r="J908" s="67">
        <f>G908*I908/1000</f>
        <v>2.75</v>
      </c>
      <c r="K908" s="178"/>
    </row>
    <row r="909" spans="5:11">
      <c r="E909"/>
      <c r="F909" s="96" t="s">
        <v>216</v>
      </c>
      <c r="G909" s="65">
        <v>16</v>
      </c>
      <c r="H909" s="97">
        <v>15</v>
      </c>
      <c r="I909" s="106" t="s">
        <v>548</v>
      </c>
      <c r="J909" s="67">
        <f>G909*I909/1000</f>
        <v>6.8832</v>
      </c>
      <c r="K909" s="178"/>
    </row>
    <row r="910" spans="5:11">
      <c r="E910"/>
      <c r="K910" s="198"/>
    </row>
    <row r="911" ht="16.5" spans="5:11">
      <c r="E911"/>
      <c r="F911" s="39" t="s">
        <v>244</v>
      </c>
      <c r="K911" s="69">
        <f>J913+J914+J916+J917</f>
        <v>11.853</v>
      </c>
    </row>
    <row r="912" ht="27.75" spans="5:8">
      <c r="E912"/>
      <c r="F912" s="12" t="s">
        <v>162</v>
      </c>
      <c r="G912" s="12" t="s">
        <v>163</v>
      </c>
      <c r="H912" s="13" t="s">
        <v>164</v>
      </c>
    </row>
    <row r="913" ht="15.75" spans="5:10">
      <c r="E913"/>
      <c r="F913" s="40" t="s">
        <v>245</v>
      </c>
      <c r="G913" s="15">
        <v>67.8</v>
      </c>
      <c r="H913" s="16">
        <v>57.6</v>
      </c>
      <c r="I913">
        <v>90</v>
      </c>
      <c r="J913">
        <f>G913*I913/1000</f>
        <v>6.102</v>
      </c>
    </row>
    <row r="914" ht="15.75" spans="5:10">
      <c r="E914"/>
      <c r="F914" s="40" t="s">
        <v>246</v>
      </c>
      <c r="G914" s="15">
        <v>52.6</v>
      </c>
      <c r="H914" s="16">
        <v>42</v>
      </c>
      <c r="I914">
        <v>85</v>
      </c>
      <c r="J914">
        <f t="shared" ref="J914" si="26">G914*I914/1000</f>
        <v>4.471</v>
      </c>
    </row>
    <row r="915" ht="15.75" spans="5:8">
      <c r="E915"/>
      <c r="F915" s="40" t="s">
        <v>247</v>
      </c>
      <c r="G915" s="15">
        <v>18</v>
      </c>
      <c r="H915" s="16">
        <v>14.4</v>
      </c>
    </row>
    <row r="916" ht="15.75" spans="5:10">
      <c r="E916"/>
      <c r="F916" s="40" t="s">
        <v>248</v>
      </c>
      <c r="G916" s="15">
        <v>17.2</v>
      </c>
      <c r="H916" s="16">
        <v>14.4</v>
      </c>
      <c r="I916">
        <v>20</v>
      </c>
      <c r="J916">
        <f t="shared" ref="J916:J917" si="27">G916*I916/1000</f>
        <v>0.344</v>
      </c>
    </row>
    <row r="917" ht="15.75" spans="5:10">
      <c r="E917"/>
      <c r="F917" s="40" t="s">
        <v>249</v>
      </c>
      <c r="G917" s="15">
        <v>7.2</v>
      </c>
      <c r="H917" s="16">
        <v>7.2</v>
      </c>
      <c r="I917">
        <v>130</v>
      </c>
      <c r="J917">
        <f t="shared" si="27"/>
        <v>0.936</v>
      </c>
    </row>
    <row r="919" ht="26.25" spans="5:11">
      <c r="E919"/>
      <c r="F919" s="41" t="s">
        <v>356</v>
      </c>
      <c r="K919" s="199">
        <f>J921+J922+J924+J925+J926+J927+J928+J929</f>
        <v>6.2895</v>
      </c>
    </row>
    <row r="920" ht="15.75" spans="5:11">
      <c r="E920"/>
      <c r="F920" s="43" t="s">
        <v>162</v>
      </c>
      <c r="G920" s="44" t="s">
        <v>163</v>
      </c>
      <c r="H920" s="45" t="s">
        <v>164</v>
      </c>
      <c r="K920" s="198"/>
    </row>
    <row r="921" ht="15.75" spans="5:11">
      <c r="E921"/>
      <c r="F921" s="46" t="s">
        <v>357</v>
      </c>
      <c r="G921" s="47">
        <v>50</v>
      </c>
      <c r="H921" s="48">
        <v>40</v>
      </c>
      <c r="I921">
        <v>35</v>
      </c>
      <c r="J921">
        <f>G921*I921/1000</f>
        <v>1.75</v>
      </c>
      <c r="K921" s="198"/>
    </row>
    <row r="922" ht="15.75" spans="5:11">
      <c r="E922"/>
      <c r="F922" s="46" t="s">
        <v>290</v>
      </c>
      <c r="G922" s="47">
        <v>25</v>
      </c>
      <c r="H922" s="48">
        <v>20</v>
      </c>
      <c r="I922">
        <v>45</v>
      </c>
      <c r="J922">
        <f t="shared" ref="J922:J929" si="28">G922*I922/1000</f>
        <v>1.125</v>
      </c>
      <c r="K922" s="198"/>
    </row>
    <row r="923" ht="30.75" hidden="1" spans="5:11">
      <c r="E923"/>
      <c r="F923" s="46" t="s">
        <v>358</v>
      </c>
      <c r="G923" s="47">
        <v>21.5</v>
      </c>
      <c r="H923" s="48">
        <v>15</v>
      </c>
      <c r="J923">
        <f t="shared" si="28"/>
        <v>0</v>
      </c>
      <c r="K923" s="198"/>
    </row>
    <row r="924" ht="15.75" spans="5:11">
      <c r="E924"/>
      <c r="F924" s="46" t="s">
        <v>252</v>
      </c>
      <c r="G924" s="47">
        <v>26.8</v>
      </c>
      <c r="H924" s="48">
        <v>20</v>
      </c>
      <c r="I924">
        <v>35</v>
      </c>
      <c r="J924">
        <f t="shared" si="28"/>
        <v>0.938</v>
      </c>
      <c r="K924" s="198"/>
    </row>
    <row r="925" ht="15.75" spans="5:11">
      <c r="E925"/>
      <c r="F925" s="46" t="s">
        <v>258</v>
      </c>
      <c r="G925" s="47">
        <v>15.8</v>
      </c>
      <c r="H925" s="48">
        <v>12.5</v>
      </c>
      <c r="I925">
        <v>30</v>
      </c>
      <c r="J925">
        <f t="shared" si="28"/>
        <v>0.474</v>
      </c>
      <c r="K925" s="198"/>
    </row>
    <row r="926" ht="15.75" spans="5:11">
      <c r="E926"/>
      <c r="F926" s="46" t="s">
        <v>259</v>
      </c>
      <c r="G926" s="47">
        <v>12</v>
      </c>
      <c r="H926" s="48">
        <v>10</v>
      </c>
      <c r="I926">
        <v>20</v>
      </c>
      <c r="J926">
        <f t="shared" si="28"/>
        <v>0.24</v>
      </c>
      <c r="K926" s="198"/>
    </row>
    <row r="927" ht="15.75" spans="5:11">
      <c r="E927"/>
      <c r="F927" s="46" t="s">
        <v>249</v>
      </c>
      <c r="G927" s="47">
        <v>5</v>
      </c>
      <c r="H927" s="48">
        <v>5</v>
      </c>
      <c r="I927">
        <v>130</v>
      </c>
      <c r="J927">
        <f t="shared" si="28"/>
        <v>0.65</v>
      </c>
      <c r="K927" s="198"/>
    </row>
    <row r="928" ht="15.75" spans="5:11">
      <c r="E928"/>
      <c r="F928" s="46" t="s">
        <v>183</v>
      </c>
      <c r="G928" s="47">
        <v>2.5</v>
      </c>
      <c r="H928" s="48">
        <v>2.5</v>
      </c>
      <c r="I928">
        <v>55</v>
      </c>
      <c r="J928">
        <f t="shared" si="28"/>
        <v>0.1375</v>
      </c>
      <c r="K928" s="198"/>
    </row>
    <row r="929" ht="15.75" spans="5:11">
      <c r="E929"/>
      <c r="F929" s="46" t="s">
        <v>291</v>
      </c>
      <c r="G929" s="47">
        <v>7.5</v>
      </c>
      <c r="H929" s="48">
        <v>7.5</v>
      </c>
      <c r="I929">
        <v>130</v>
      </c>
      <c r="J929">
        <f t="shared" si="28"/>
        <v>0.975</v>
      </c>
      <c r="K929" s="198"/>
    </row>
    <row r="930" ht="15.75" spans="5:11">
      <c r="E930"/>
      <c r="F930" s="46" t="s">
        <v>180</v>
      </c>
      <c r="G930" s="47">
        <v>200</v>
      </c>
      <c r="H930" s="48">
        <v>200</v>
      </c>
      <c r="K930" s="198"/>
    </row>
    <row r="931" ht="15.75" spans="5:11">
      <c r="E931"/>
      <c r="F931" s="46" t="s">
        <v>292</v>
      </c>
      <c r="G931" s="47">
        <v>200</v>
      </c>
      <c r="H931" s="48">
        <v>200</v>
      </c>
      <c r="K931" s="198"/>
    </row>
    <row r="933" ht="25.5" spans="5:11">
      <c r="E933"/>
      <c r="F933" s="41" t="s">
        <v>332</v>
      </c>
      <c r="K933" s="69">
        <f>J936+J938+J939</f>
        <v>8.42105</v>
      </c>
    </row>
    <row r="934" ht="15.75" spans="5:6">
      <c r="E934"/>
      <c r="F934" s="42" t="s">
        <v>267</v>
      </c>
    </row>
    <row r="935" ht="15.75" spans="5:8">
      <c r="E935"/>
      <c r="F935" s="43" t="s">
        <v>162</v>
      </c>
      <c r="G935" s="44" t="s">
        <v>163</v>
      </c>
      <c r="H935" s="45" t="s">
        <v>164</v>
      </c>
    </row>
    <row r="936" ht="15.75" spans="5:10">
      <c r="E936"/>
      <c r="F936" s="46" t="s">
        <v>333</v>
      </c>
      <c r="G936" s="47">
        <v>63</v>
      </c>
      <c r="H936" s="48">
        <v>63</v>
      </c>
      <c r="I936">
        <v>58</v>
      </c>
      <c r="J936">
        <f>G936*I936/1000</f>
        <v>3.654</v>
      </c>
    </row>
    <row r="937" ht="15.75" spans="5:8">
      <c r="E937"/>
      <c r="F937" s="46" t="s">
        <v>180</v>
      </c>
      <c r="G937" s="47">
        <v>378</v>
      </c>
      <c r="H937" s="48">
        <v>378</v>
      </c>
    </row>
    <row r="938" ht="15.75" spans="5:10">
      <c r="E938"/>
      <c r="F938" s="46" t="s">
        <v>264</v>
      </c>
      <c r="G938" s="47">
        <v>3.15</v>
      </c>
      <c r="H938" s="48">
        <v>3.15</v>
      </c>
      <c r="I938">
        <v>17</v>
      </c>
      <c r="J938">
        <f>G938*I938/1000</f>
        <v>0.05355</v>
      </c>
    </row>
    <row r="939" ht="15.75" spans="5:10">
      <c r="E939"/>
      <c r="F939" s="46" t="s">
        <v>173</v>
      </c>
      <c r="G939" s="47">
        <v>8.57</v>
      </c>
      <c r="H939" s="48">
        <v>8.57</v>
      </c>
      <c r="I939">
        <v>550</v>
      </c>
      <c r="J939">
        <f>G939*I939/1000</f>
        <v>4.7135</v>
      </c>
    </row>
    <row r="941" ht="28.5" spans="5:11">
      <c r="E941"/>
      <c r="F941" s="133" t="s">
        <v>402</v>
      </c>
      <c r="K941" s="69">
        <f>J952+J957+J958+J960+J962</f>
        <v>40.205523</v>
      </c>
    </row>
    <row r="942" hidden="1" spans="5:6">
      <c r="E942"/>
      <c r="F942" s="134" t="s">
        <v>154</v>
      </c>
    </row>
    <row r="943" hidden="1" spans="5:11">
      <c r="E943"/>
      <c r="K943"/>
    </row>
    <row r="944" hidden="1" spans="5:11">
      <c r="E944"/>
      <c r="F944" s="71" t="s">
        <v>155</v>
      </c>
      <c r="K944"/>
    </row>
    <row r="945" hidden="1" spans="5:11">
      <c r="E945"/>
      <c r="F945" s="75" t="s">
        <v>156</v>
      </c>
      <c r="K945"/>
    </row>
    <row r="946" hidden="1" spans="5:11">
      <c r="E946"/>
      <c r="F946" s="75" t="s">
        <v>157</v>
      </c>
      <c r="K946"/>
    </row>
    <row r="947" hidden="1" spans="5:11">
      <c r="E947"/>
      <c r="F947" s="134" t="s">
        <v>403</v>
      </c>
      <c r="K947"/>
    </row>
    <row r="948" ht="15.75" spans="5:11">
      <c r="E948"/>
      <c r="F948" s="135" t="s">
        <v>272</v>
      </c>
      <c r="K948"/>
    </row>
    <row r="949" ht="27.75" spans="5:11">
      <c r="E949"/>
      <c r="F949" s="77" t="s">
        <v>162</v>
      </c>
      <c r="G949" s="12" t="s">
        <v>163</v>
      </c>
      <c r="H949" s="13" t="s">
        <v>164</v>
      </c>
      <c r="K949"/>
    </row>
    <row r="950" ht="15.75" spans="5:11">
      <c r="E950"/>
      <c r="F950" s="46" t="s">
        <v>372</v>
      </c>
      <c r="G950" s="15">
        <v>123</v>
      </c>
      <c r="H950" s="16">
        <v>98.8</v>
      </c>
      <c r="K950"/>
    </row>
    <row r="951" ht="15.75" spans="5:11">
      <c r="E951"/>
      <c r="F951" s="46" t="s">
        <v>373</v>
      </c>
      <c r="G951" s="15">
        <v>159</v>
      </c>
      <c r="H951" s="16">
        <v>73.8</v>
      </c>
      <c r="K951"/>
    </row>
    <row r="952" ht="15.75" spans="5:11">
      <c r="E952"/>
      <c r="F952" s="46" t="s">
        <v>404</v>
      </c>
      <c r="G952" s="15">
        <v>126</v>
      </c>
      <c r="H952" s="16">
        <v>73.8</v>
      </c>
      <c r="I952">
        <v>270</v>
      </c>
      <c r="J952">
        <f>G952*I952/1000</f>
        <v>34.02</v>
      </c>
      <c r="K952"/>
    </row>
    <row r="953" ht="15.75" hidden="1" spans="5:11">
      <c r="E953"/>
      <c r="F953" s="46" t="s">
        <v>374</v>
      </c>
      <c r="G953" s="15">
        <v>106</v>
      </c>
      <c r="H953" s="214">
        <v>73.8</v>
      </c>
      <c r="K953"/>
    </row>
    <row r="954" ht="15.75" hidden="1" spans="5:11">
      <c r="E954"/>
      <c r="F954" s="46" t="s">
        <v>405</v>
      </c>
      <c r="G954" s="15">
        <v>105</v>
      </c>
      <c r="H954" s="214">
        <v>73.8</v>
      </c>
      <c r="K954"/>
    </row>
    <row r="955" ht="15.75" hidden="1" spans="5:11">
      <c r="E955"/>
      <c r="F955" s="46" t="s">
        <v>375</v>
      </c>
      <c r="G955" s="15">
        <v>75</v>
      </c>
      <c r="H955" s="214">
        <v>73.8</v>
      </c>
      <c r="K955"/>
    </row>
    <row r="956" ht="27.75" spans="5:11">
      <c r="E956"/>
      <c r="F956" s="78" t="s">
        <v>406</v>
      </c>
      <c r="G956" s="18" t="s">
        <v>172</v>
      </c>
      <c r="H956" s="79" t="s">
        <v>172</v>
      </c>
      <c r="K956"/>
    </row>
    <row r="957" ht="30.75" spans="5:11">
      <c r="E957"/>
      <c r="F957" s="46" t="s">
        <v>277</v>
      </c>
      <c r="G957" s="15">
        <v>18.8</v>
      </c>
      <c r="H957" s="16">
        <v>18.8</v>
      </c>
      <c r="I957">
        <v>45.54</v>
      </c>
      <c r="J957">
        <f t="shared" ref="J957:J962" si="29">G957*I957/1000</f>
        <v>0.856152</v>
      </c>
      <c r="K957"/>
    </row>
    <row r="958" ht="30.75" spans="5:11">
      <c r="E958"/>
      <c r="F958" s="46" t="s">
        <v>278</v>
      </c>
      <c r="G958" s="15">
        <v>26.3</v>
      </c>
      <c r="H958" s="16">
        <v>26.3</v>
      </c>
      <c r="I958">
        <v>48.17</v>
      </c>
      <c r="J958">
        <f t="shared" si="29"/>
        <v>1.266871</v>
      </c>
      <c r="K958"/>
    </row>
    <row r="959" ht="15.75" spans="5:8">
      <c r="E959"/>
      <c r="F959" s="46" t="s">
        <v>170</v>
      </c>
      <c r="G959" s="15">
        <v>26.3</v>
      </c>
      <c r="H959" s="16">
        <v>26.3</v>
      </c>
    </row>
    <row r="960" ht="15.75" spans="5:10">
      <c r="E960"/>
      <c r="F960" s="46" t="s">
        <v>279</v>
      </c>
      <c r="G960" s="15">
        <v>10</v>
      </c>
      <c r="H960" s="16">
        <v>10</v>
      </c>
      <c r="I960">
        <v>200</v>
      </c>
      <c r="J960">
        <f t="shared" si="29"/>
        <v>2</v>
      </c>
    </row>
    <row r="961" ht="15.75" spans="5:8">
      <c r="E961"/>
      <c r="F961" s="78" t="s">
        <v>280</v>
      </c>
      <c r="G961" s="18" t="s">
        <v>172</v>
      </c>
      <c r="H961" s="19">
        <v>125</v>
      </c>
    </row>
    <row r="962" ht="15.75" spans="5:10">
      <c r="E962"/>
      <c r="F962" s="46" t="s">
        <v>173</v>
      </c>
      <c r="G962" s="15">
        <v>3.75</v>
      </c>
      <c r="H962" s="16">
        <v>3.75</v>
      </c>
      <c r="I962">
        <v>550</v>
      </c>
      <c r="J962">
        <f t="shared" si="29"/>
        <v>2.0625</v>
      </c>
    </row>
    <row r="964" ht="26.25" spans="5:11">
      <c r="E964"/>
      <c r="F964" s="41" t="s">
        <v>300</v>
      </c>
      <c r="K964" s="69">
        <f>J966+J967+J969</f>
        <v>2.9502</v>
      </c>
    </row>
    <row r="965" ht="15.75" spans="5:8">
      <c r="E965"/>
      <c r="F965" s="43" t="s">
        <v>162</v>
      </c>
      <c r="G965" s="44" t="s">
        <v>163</v>
      </c>
      <c r="H965" s="45" t="s">
        <v>164</v>
      </c>
    </row>
    <row r="966" ht="15.75" spans="5:10">
      <c r="E966"/>
      <c r="F966" s="46" t="s">
        <v>301</v>
      </c>
      <c r="G966" s="47">
        <v>20</v>
      </c>
      <c r="H966" s="48">
        <v>50</v>
      </c>
      <c r="I966">
        <v>97.51</v>
      </c>
      <c r="J966">
        <f>G966*I966/1000</f>
        <v>1.9502</v>
      </c>
    </row>
    <row r="967" ht="15.75" spans="5:10">
      <c r="E967"/>
      <c r="F967" s="46" t="s">
        <v>183</v>
      </c>
      <c r="G967" s="47">
        <v>16</v>
      </c>
      <c r="H967" s="48">
        <v>16</v>
      </c>
      <c r="I967">
        <v>55</v>
      </c>
      <c r="J967">
        <f>G967*I967/1000</f>
        <v>0.88</v>
      </c>
    </row>
    <row r="968" ht="24.75" spans="5:8">
      <c r="E968"/>
      <c r="F968" s="72" t="s">
        <v>308</v>
      </c>
      <c r="G968" s="131">
        <v>11</v>
      </c>
      <c r="H968" s="73">
        <v>11</v>
      </c>
    </row>
    <row r="969" ht="15.75" spans="5:10">
      <c r="E969"/>
      <c r="F969" s="46" t="s">
        <v>309</v>
      </c>
      <c r="G969" s="47">
        <v>0.2</v>
      </c>
      <c r="H969" s="48">
        <v>0.2</v>
      </c>
      <c r="I969">
        <v>600</v>
      </c>
      <c r="J969">
        <f>G969*I969/1000</f>
        <v>0.12</v>
      </c>
    </row>
    <row r="970" ht="15.75" spans="5:8">
      <c r="E970"/>
      <c r="F970" s="46" t="s">
        <v>180</v>
      </c>
      <c r="G970" s="47">
        <v>203</v>
      </c>
      <c r="H970" s="48">
        <v>203</v>
      </c>
    </row>
    <row r="972" spans="5:11">
      <c r="E972"/>
      <c r="F972" s="4" t="s">
        <v>32</v>
      </c>
      <c r="G972">
        <v>80</v>
      </c>
      <c r="I972">
        <v>29.72</v>
      </c>
      <c r="K972" s="69">
        <f>G972*I972/1000</f>
        <v>2.3776</v>
      </c>
    </row>
    <row r="974" spans="5:11">
      <c r="E974"/>
      <c r="F974" s="86" t="s">
        <v>355</v>
      </c>
      <c r="G974">
        <v>250</v>
      </c>
      <c r="I974">
        <v>150</v>
      </c>
      <c r="K974" s="69">
        <f>G974*I974/1000</f>
        <v>37.5</v>
      </c>
    </row>
    <row r="975" spans="6:11">
      <c r="F975" s="86"/>
      <c r="G975" s="217"/>
      <c r="K975" s="218">
        <f>G975*I975/1000</f>
        <v>0</v>
      </c>
    </row>
    <row r="984" spans="9:9">
      <c r="I984" t="s">
        <v>552</v>
      </c>
    </row>
  </sheetData>
  <mergeCells count="35">
    <mergeCell ref="F17:J17"/>
    <mergeCell ref="F24:J24"/>
    <mergeCell ref="F134:J134"/>
    <mergeCell ref="G144:H144"/>
    <mergeCell ref="G145:H145"/>
    <mergeCell ref="E176:F176"/>
    <mergeCell ref="E177:F177"/>
    <mergeCell ref="E178:F178"/>
    <mergeCell ref="E179:F179"/>
    <mergeCell ref="G276:H276"/>
    <mergeCell ref="G277:H277"/>
    <mergeCell ref="F397:J397"/>
    <mergeCell ref="F404:J404"/>
    <mergeCell ref="G430:H430"/>
    <mergeCell ref="G431:H431"/>
    <mergeCell ref="F630:J630"/>
    <mergeCell ref="G732:H732"/>
    <mergeCell ref="G733:H733"/>
    <mergeCell ref="E766:F766"/>
    <mergeCell ref="E767:F767"/>
    <mergeCell ref="E768:F768"/>
    <mergeCell ref="E769:F769"/>
    <mergeCell ref="H808:I808"/>
    <mergeCell ref="H809:I809"/>
    <mergeCell ref="H810:I810"/>
    <mergeCell ref="E811:F811"/>
    <mergeCell ref="E812:F812"/>
    <mergeCell ref="E813:F813"/>
    <mergeCell ref="E814:F814"/>
    <mergeCell ref="E815:F815"/>
    <mergeCell ref="E816:F816"/>
    <mergeCell ref="E817:F817"/>
    <mergeCell ref="E808:E810"/>
    <mergeCell ref="F276:F278"/>
    <mergeCell ref="F808:G810"/>
  </mergeCells>
  <hyperlinks>
    <hyperlink ref="F7" r:id="rId2" display="Яйцо" tooltip="Открыть страницу о продукте"/>
    <hyperlink ref="F8" r:id="rId3" display="  или Меланж" tooltip="Открыть страницу о продукте"/>
    <hyperlink ref="F9" r:id="rId4" display="Молоко" tooltip="Открыть страницу о продукте"/>
    <hyperlink ref="F10" r:id="rId5" display="  или Вода" tooltip="Открыть страницу о продукте"/>
    <hyperlink ref="F12" r:id="rId6" display="Масло сливочное" tooltip="Открыть страницу о продукте"/>
    <hyperlink ref="F14" r:id="rId6" display="Масло сливочное" tooltip="Открыть страницу о продукте"/>
    <hyperlink ref="F20" r:id="rId7" display="Чай высшего сорта" tooltip="Открыть страницу о продукте"/>
    <hyperlink ref="F21" r:id="rId5" display="Вода" tooltip="Открыть страницу о продукте"/>
    <hyperlink ref="F27" r:id="rId8" display="Чай-заварка № 375" tooltip="Открыть рецептуру блюда"/>
    <hyperlink ref="F28" r:id="rId9" display="Сахарный песок" tooltip="Открыть страницу о продукте"/>
    <hyperlink ref="F29" r:id="rId10" display="Лимон" tooltip="Открыть страницу о продукте"/>
    <hyperlink ref="F30" r:id="rId5" display="Вода" tooltip="Открыть страницу о продукте"/>
    <hyperlink ref="F45" r:id="rId11" display="Картофель" tooltip="Открыть страницу о продукте"/>
    <hyperlink ref="F46" r:id="rId12" display="Макароны из муки 1 сорта" tooltip="Открыть страницу о продукте"/>
    <hyperlink ref="F47" r:id="rId13" display="Лапша" tooltip="Открыть страницу о продукте"/>
    <hyperlink ref="F48" r:id="rId14" display="Вермишель" tooltip="Открыть страницу о продукте"/>
    <hyperlink ref="F49" r:id="rId15" display="Лапша домашняя № 114" tooltip="Открыть рецептуру блюда"/>
    <hyperlink ref="F50" r:id="rId16" display="Макаронные изделия, высшего сорта, яичные" tooltip="Открыть страницу о продукте"/>
    <hyperlink ref="F51" r:id="rId17" display="Морковь" tooltip="Открыть страницу о продукте"/>
    <hyperlink ref="F52" r:id="rId18" display="Лук репчатый" tooltip="Открыть страницу о продукте"/>
    <hyperlink ref="F53" r:id="rId19" display="Масло растительное" tooltip="Открыть страницу о продукте"/>
    <hyperlink ref="F54" r:id="rId20" display="Бульон костный № 80" tooltip="Открыть рецептуру блюда"/>
    <hyperlink ref="F55" r:id="rId21" display="  или Бульон рыбный" tooltip="Открыть страницу о продукте"/>
    <hyperlink ref="F56" r:id="rId22" display="  или Бульон куриный" tooltip="Открыть страницу о продукте"/>
    <hyperlink ref="F57" r:id="rId5" display="  или Вода" tooltip="Открыть страницу о продукте"/>
    <hyperlink ref="F58" r:id="rId23" display="Лавровый лист" tooltip="Открыть страницу о продукте"/>
    <hyperlink ref="F59" r:id="rId24" display="Соль поваренная пищевая" tooltip="Открыть страницу о продукте"/>
    <hyperlink ref="F65" r:id="rId25" display="ПЕРЕСЧИТАТЬ"/>
    <hyperlink ref="F68" r:id="rId26" display="Гречневая крупа" tooltip="Открыть страницу о продукте"/>
    <hyperlink ref="F69" r:id="rId5" display="Вода" tooltip="Открыть страницу о продукте"/>
    <hyperlink ref="F71" r:id="rId6" display="Масло сливочное" tooltip="Открыть страницу о продукте"/>
    <hyperlink ref="F77" r:id="rId25" display="ПЕРЕСЧИТАТЬ"/>
    <hyperlink ref="F80" r:id="rId27" display="Говядина 1 кат." tooltip="Открыть страницу о продукте"/>
    <hyperlink ref="F81" r:id="rId28" display="  или Свинина мясная" tooltip="Открыть страницу о продукте"/>
    <hyperlink ref="F82" r:id="rId29" display="  или Телятина 1 кат." tooltip="Открыть страницу о продукте"/>
    <hyperlink ref="F84" r:id="rId30" display="Хлеб пшеничный, формовой из муки 1 сорта" tooltip="Открыть страницу о продукте"/>
    <hyperlink ref="F85" r:id="rId31" display="Молоко стерилизованное 3,5% жирности" tooltip="Открыть страницу о продукте"/>
    <hyperlink ref="F86" r:id="rId5" display="  или Вода" tooltip="Открыть страницу о продукте"/>
    <hyperlink ref="F87" r:id="rId32" display="Сухари панировочные" tooltip="Открыть страницу о продукте"/>
    <hyperlink ref="F89" r:id="rId6" display="Масло сливочное" tooltip="Открыть страницу о продукте"/>
    <hyperlink ref="F124" r:id="rId25" display="ПЕРЕСЧИТАТЬ"/>
    <hyperlink ref="F128" r:id="rId7" display="Чай высшего сорта" tooltip="Открыть страницу о продукте"/>
    <hyperlink ref="F129" r:id="rId5" display="Вода" tooltip="Открыть страницу о продукте"/>
    <hyperlink ref="F130" r:id="rId9" display="Сахарный песок" tooltip="Открыть страницу о продукте"/>
    <hyperlink ref="F131" r:id="rId5" display="Вода" tooltip="Открыть страницу о продукте"/>
    <hyperlink ref="F137" r:id="rId6" display="Масло сливочное" tooltip="Открыть страницу о продукте"/>
    <hyperlink ref="F138" r:id="rId33" display="  или Масло шоколадное" tooltip="Открыть страницу о продукте"/>
    <hyperlink ref="F139" r:id="rId34" display="батон" tooltip="Открыть страницу о продукте"/>
    <hyperlink ref="F140" r:id="rId35" display="  или Хлеб пшеничный" tooltip="Открыть страницу о продукте"/>
    <hyperlink ref="F155" r:id="rId25" display="ПЕРЕСЧИТАТЬ"/>
    <hyperlink ref="F158" r:id="rId36" display="Капуста белокочанная" tooltip="Открыть страницу о продукте"/>
    <hyperlink ref="F159" r:id="rId11" display="Картофель" tooltip="Открыть страницу о продукте"/>
    <hyperlink ref="F160" r:id="rId17" display="Морковь" tooltip="Открыть страницу о продукте"/>
    <hyperlink ref="F161" r:id="rId18" display="Лук репчатый" tooltip="Открыть страницу о продукте"/>
    <hyperlink ref="F162" r:id="rId37" display="Томат-пюре" tooltip="Открыть страницу о продукте"/>
    <hyperlink ref="F163" r:id="rId19" display="Масло растительное" tooltip="Открыть страницу о продукте"/>
    <hyperlink ref="F164" r:id="rId38" display="Бульон мясной" tooltip="Открыть страницу о продукте"/>
    <hyperlink ref="F165" r:id="rId22" display="  или Бульон куриный" tooltip="Открыть страницу о продукте"/>
    <hyperlink ref="F166" r:id="rId5" display="  или Вода" tooltip="Открыть страницу о продукте"/>
    <hyperlink ref="F170" r:id="rId39" display="Цыпленок-бройлер" tooltip="Открыть страницу о продукте"/>
    <hyperlink ref="F171" r:id="rId39" display="  или Часть Цыпленока-бройлера" tooltip="Открыть страницу о продукте"/>
    <hyperlink ref="F172" r:id="rId40" display="Масло растительное" tooltip="Открыть страницу о продукте"/>
    <hyperlink ref="F174" r:id="rId41" display="Лук репчатый" tooltip="Открыть страницу о продукте"/>
    <hyperlink ref="F175" r:id="rId42" display="Морковь" tooltip="Открыть страницу о продукте"/>
    <hyperlink ref="E176" r:id="rId43" display="Рис" tooltip="Открыть страницу о продукте"/>
    <hyperlink ref="E177" r:id="rId40" display="Масло растительное" tooltip="Открыть страницу о продукте"/>
    <hyperlink ref="E178" r:id="rId44" display="Томат-паста" tooltip="Открыть страницу о продукте"/>
    <hyperlink ref="F183" r:id="rId45" display="Смесь сухофруктов" tooltip="Открыть страницу о продукте"/>
    <hyperlink ref="F184" r:id="rId46" display="  или Яблоки сушеные" tooltip="Открыть страницу о продукте"/>
    <hyperlink ref="F185" r:id="rId47" display="  или Груша сушеная" tooltip="Открыть страницу о продукте"/>
    <hyperlink ref="F186" r:id="rId48" display="  или Абрикосы сушеные без косточки (курага)" tooltip="Открыть страницу о продукте"/>
    <hyperlink ref="F187" r:id="rId49" display="  или Урюк" tooltip="Открыть страницу о продукте"/>
    <hyperlink ref="F188" r:id="rId50" display="  или Изюм" tooltip="Открыть страницу о продукте"/>
    <hyperlink ref="F190" r:id="rId9" display="Сахарный песок" tooltip="Открыть страницу о продукте"/>
    <hyperlink ref="F192" r:id="rId51" display="Лимонная кислота" tooltip="Открыть страницу о продукте"/>
    <hyperlink ref="F193" r:id="rId5" display="Вода" tooltip="Открыть страницу о продукте"/>
    <hyperlink ref="F204" r:id="rId25" display="Пересчитать"/>
    <hyperlink ref="F211" r:id="rId52" display="Пшеничная мука, высшего сорта" tooltip="Открыть страницу о продукте"/>
    <hyperlink ref="F212" r:id="rId2" display="Яйцо" tooltip="Открыть страницу о продукте"/>
    <hyperlink ref="F213" r:id="rId53" display="Молоко стерилизованное 3,2% жирности" tooltip="Открыть страницу о продукте"/>
    <hyperlink ref="F214" r:id="rId5" display="  или Вода" tooltip="Открыть страницу о продукте"/>
    <hyperlink ref="F215" r:id="rId54" display="Дрожжи сухие" tooltip="Открыть страницу о продукте"/>
    <hyperlink ref="F216" r:id="rId9" display="Сахарный песок" tooltip="Открыть страницу о продукте"/>
    <hyperlink ref="F217" r:id="rId24" display="Соль поваренная пищевая" tooltip="Открыть страницу о продукте"/>
    <hyperlink ref="F218" r:id="rId55" display="Масло подсолнечное" tooltip="Открыть страницу о продукте"/>
    <hyperlink ref="F220" r:id="rId56" display="Повидло" tooltip="Открыть страницу о продукте"/>
    <hyperlink ref="F102" r:id="rId25" display="Пересчитать"/>
    <hyperlink ref="F108" r:id="rId57" display="Творог" tooltip="Открыть страницу о продукте"/>
    <hyperlink ref="F109" r:id="rId58" display="Крупа манная" tooltip="Открыть страницу о продукте"/>
    <hyperlink ref="F110" r:id="rId5" display="Вода" tooltip="Открыть страницу о продукте"/>
    <hyperlink ref="F111" r:id="rId53" display="  или Молоко стерилизованное 3,2% жирности" tooltip="Открыть страницу о продукте"/>
    <hyperlink ref="F112" r:id="rId2" display="Яйцо" tooltip="Открыть страницу о продукте"/>
    <hyperlink ref="F113" r:id="rId9" display="Сахарный песок" tooltip="Открыть страницу о продукте"/>
    <hyperlink ref="F114" r:id="rId59" display="Сметана 10,0% жирности" tooltip="Открыть страницу о продукте"/>
    <hyperlink ref="F115" r:id="rId60" display="Сухари" tooltip="Открыть страницу о продукте"/>
    <hyperlink ref="F116" r:id="rId6" display="Масло сливочное" tooltip="Открыть страницу о продукте"/>
    <hyperlink ref="F224" r:id="rId61" display="Огурец свежий" tooltip="Открыть страницу о продукте"/>
    <hyperlink ref="F228" r:id="rId55" display="Масло подсолнечное" tooltip="Открыть страницу о продукте"/>
    <hyperlink ref="F229" r:id="rId62" display="Бульон мясной № 511" tooltip="Открыть рецептуру блюда"/>
    <hyperlink ref="F230" r:id="rId5" display="  или Вода" tooltip="Открыть страницу о продукте"/>
    <hyperlink ref="F231" r:id="rId11" display="Картофель" tooltip="Открыть страницу о продукте"/>
    <hyperlink ref="F232" r:id="rId63" display="Крупа перловая" tooltip="Открыть страницу о продукте"/>
    <hyperlink ref="F233" r:id="rId64" display="  или Крупа овсяная" tooltip="Открыть страницу о продукте"/>
    <hyperlink ref="F234" r:id="rId65" display="  или Пшеничная крупа" tooltip="Открыть страницу о продукте"/>
    <hyperlink ref="F235" r:id="rId58" display="  или Крупа манная" tooltip="Открыть страницу о продукте"/>
    <hyperlink ref="F236" r:id="rId66" display="  или Рис, зерно продовольственное" tooltip="Открыть страницу о продукте"/>
    <hyperlink ref="F237" r:id="rId67" display="  или Крупа пшено шлифованное" tooltip="Открыть страницу о продукте"/>
    <hyperlink ref="F238" r:id="rId68" display="  или Овсяные хлопья &quot;Геркулес&quot;" tooltip="Открыть страницу о продукте"/>
    <hyperlink ref="F239" r:id="rId69" display="Морковь, красная" tooltip="Открыть страницу о продукте"/>
    <hyperlink ref="F240" r:id="rId18" display="Лук репчатый" tooltip="Открыть страницу о продукте"/>
    <hyperlink ref="F246" r:id="rId70" display="Макаронные изделия" tooltip="Открыть страницу о продукте"/>
    <hyperlink ref="F247" r:id="rId5" display="Вода" tooltip="Открыть страницу о продукте"/>
    <hyperlink ref="F248" r:id="rId24" display="Соль поваренная пищевая" tooltip="Открыть страницу о продукте"/>
    <hyperlink ref="F249" r:id="rId6" display="Масло сливочное" tooltip="Открыть страницу о продукте"/>
    <hyperlink ref="F256" r:id="rId25" display="ПЕРЕСЧИТАТЬ"/>
    <hyperlink ref="F261" r:id="rId71" display="Говядина, лопаточная часть (заплечная)" tooltip="Открыть страницу о продукте"/>
    <hyperlink ref="F262" r:id="rId72" display="  или Говядина, лопаточная часть (плечевая)" tooltip="Открыть страницу о продукте"/>
    <hyperlink ref="F263" r:id="rId73" display="  или Говядина, подлопаточная часть" tooltip="Открыть страницу о продукте"/>
    <hyperlink ref="F264" r:id="rId74" display="  или Говядина, грудинка (мякоть)" tooltip="Открыть страницу о продукте"/>
    <hyperlink ref="F265" r:id="rId75" display="  или Говядина, покромка" tooltip="Открыть страницу о продукте"/>
    <hyperlink ref="F266" r:id="rId76" display="  или Свинина, лопаточная часть" tooltip="Открыть страницу о продукте"/>
    <hyperlink ref="F267" r:id="rId77" display="  или Свинина, шейная часть (мякоть)" tooltip="Открыть страницу о продукте"/>
    <hyperlink ref="F268" r:id="rId19" display="Масло растительное" tooltip="Открыть страницу о продукте"/>
    <hyperlink ref="F269" r:id="rId18" display="Лук репчатый" tooltip="Открыть страницу о продукте"/>
    <hyperlink ref="F270" r:id="rId37" display="Томат-пюре" tooltip="Открыть страницу о продукте"/>
    <hyperlink ref="F271" r:id="rId78" display="Мука пшеничная" tooltip="Открыть страницу о продукте"/>
    <hyperlink ref="F297" r:id="rId25" display="ПЕРЕСЧИТАТЬ"/>
    <hyperlink ref="F300" r:id="rId58" display="Крупа манная" tooltip="Открыть страницу о продукте"/>
    <hyperlink ref="F301" r:id="rId4" display="Молоко" tooltip="Открыть страницу о продукте"/>
    <hyperlink ref="F302" r:id="rId5" display="Вода" tooltip="Открыть страницу о продукте"/>
    <hyperlink ref="F303" r:id="rId9" display="Сахарный песок" tooltip="Открыть страницу о продукте"/>
    <hyperlink ref="F305" r:id="rId6" display="Масло сливочное" tooltip="Открыть страницу о продукте"/>
    <hyperlink ref="F310" r:id="rId25" display="ПЕРЕСЧИТАТЬ"/>
    <hyperlink ref="F314" r:id="rId7" display="Чай высшего сорта" tooltip="Открыть страницу о продукте"/>
    <hyperlink ref="F315" r:id="rId5" display="Вода" tooltip="Открыть страницу о продукте"/>
    <hyperlink ref="F316" r:id="rId9" display="Сахарный песок" tooltip="Открыть страницу о продукте"/>
    <hyperlink ref="F317" r:id="rId5" display="Вода" tooltip="Открыть страницу о продукте"/>
    <hyperlink ref="F336" r:id="rId11" display="Картофель" tooltip="Открыть страницу о продукте"/>
    <hyperlink ref="F337" r:id="rId12" display="Макароны из муки 1 сорта" tooltip="Открыть страницу о продукте"/>
    <hyperlink ref="F338" r:id="rId13" display="Лапша" tooltip="Открыть страницу о продукте"/>
    <hyperlink ref="F339" r:id="rId14" display="Вермишель" tooltip="Открыть страницу о продукте"/>
    <hyperlink ref="F340" r:id="rId15" display="Лапша домашняя № 114" tooltip="Открыть рецептуру блюда"/>
    <hyperlink ref="F341" r:id="rId16" display="Макаронные изделия, высшего сорта, яичные" tooltip="Открыть страницу о продукте"/>
    <hyperlink ref="F342" r:id="rId17" display="Морковь" tooltip="Открыть страницу о продукте"/>
    <hyperlink ref="F343" r:id="rId18" display="Лук репчатый" tooltip="Открыть страницу о продукте"/>
    <hyperlink ref="F344" r:id="rId19" display="Масло растительное" tooltip="Открыть страницу о продукте"/>
    <hyperlink ref="F345" r:id="rId20" display="Бульон костный № 80" tooltip="Открыть рецептуру блюда"/>
    <hyperlink ref="F346" r:id="rId21" display="  или Бульон рыбный" tooltip="Открыть страницу о продукте"/>
    <hyperlink ref="F347" r:id="rId22" display="  или Бульон куриный" tooltip="Открыть страницу о продукте"/>
    <hyperlink ref="F348" r:id="rId5" display="  или Вода" tooltip="Открыть страницу о продукте"/>
    <hyperlink ref="F349" r:id="rId23" display="Лавровый лист" tooltip="Открыть страницу о продукте"/>
    <hyperlink ref="F350" r:id="rId24" display="Соль поваренная пищевая" tooltip="Открыть страницу о продукте"/>
    <hyperlink ref="F354" r:id="rId11" display="Картофель" tooltip="Открыть страницу о продукте"/>
    <hyperlink ref="F355" r:id="rId31" display="Молоко стерилизованное 3,5% жирности" tooltip="Открыть страницу о продукте"/>
    <hyperlink ref="F358" r:id="rId6" display="Масло сливочное" tooltip="Открыть страницу о продукте"/>
    <hyperlink ref="F363" r:id="rId79" display="Минтай" tooltip="Открыть страницу о продукте"/>
    <hyperlink ref="F364" r:id="rId5" display="Вода" tooltip="Открыть страницу о продукте"/>
    <hyperlink ref="F365" r:id="rId69" display="Морковь, красная" tooltip="Открыть страницу о продукте"/>
    <hyperlink ref="F366" r:id="rId18" display="Лук репчатый" tooltip="Открыть страницу о продукте"/>
    <hyperlink ref="F367" r:id="rId55" display="Масло подсолнечное" tooltip="Открыть страницу о продукте"/>
    <hyperlink ref="F368" r:id="rId9" display="Сахарный песок" tooltip="Открыть страницу о продукте"/>
    <hyperlink ref="F369" r:id="rId80" display="Соль пищевая йодированная" tooltip="Открыть страницу о продукте"/>
    <hyperlink ref="F383" r:id="rId25" display="ПЕРЕСЧИТАТЬ"/>
    <hyperlink ref="F388" r:id="rId81" display="Крупа рисовая" tooltip="Открыть страницу о продукте"/>
    <hyperlink ref="F389" r:id="rId4" display="Молоко" tooltip="Открыть страницу о продукте"/>
    <hyperlink ref="F390" r:id="rId5" display="Вода" tooltip="Открыть страницу о продукте"/>
    <hyperlink ref="F391" r:id="rId9" display="Сахарный песок" tooltip="Открыть страницу о продукте"/>
    <hyperlink ref="F392" r:id="rId80" display="Соль пищевая йодированная" tooltip="Открыть страницу о продукте"/>
    <hyperlink ref="F394" r:id="rId6" display="Масло сливочное" tooltip="Открыть страницу о продукте"/>
    <hyperlink ref="F400" r:id="rId7" display="Чай высшего сорта" tooltip="Открыть страницу о продукте"/>
    <hyperlink ref="F401" r:id="rId5" display="Вода" tooltip="Открыть страницу о продукте"/>
    <hyperlink ref="F407" r:id="rId8" display="Чай-заварка № 375" tooltip="Открыть рецептуру блюда"/>
    <hyperlink ref="F408" r:id="rId9" display="Сахарный песок" tooltip="Открыть страницу о продукте"/>
    <hyperlink ref="F409" r:id="rId10" display="Лимон" tooltip="Открыть страницу о продукте"/>
    <hyperlink ref="F410" r:id="rId5" display="Вода" tooltip="Открыть страницу о продукте"/>
    <hyperlink ref="F415" r:id="rId25" display="Пересчитать"/>
    <hyperlink ref="F423" r:id="rId6" display="Масло сливочное" tooltip="Открыть страницу о продукте"/>
    <hyperlink ref="F424" r:id="rId33" display="  или Масло шоколадное" tooltip="Открыть страницу о продукте"/>
    <hyperlink ref="F425" r:id="rId34" display="батон" tooltip="Открыть страницу о продукте"/>
    <hyperlink ref="F426" r:id="rId35" display="  или Хлеб пшеничный" tooltip="Открыть страницу о продукте"/>
    <hyperlink ref="F439" r:id="rId82" display="Свекла" tooltip="Открыть страницу о продукте"/>
    <hyperlink ref="F440" r:id="rId36" display="Капуста белокочанная" tooltip="Открыть страницу о продукте"/>
    <hyperlink ref="F441" r:id="rId83" display="  или Капуста белокочанная, квашеная" tooltip="Открыть страницу о продукте"/>
    <hyperlink ref="F442" r:id="rId11" display="Картофель" tooltip="Открыть страницу о продукте"/>
    <hyperlink ref="F443" r:id="rId17" display="Морковь" tooltip="Открыть страницу о продукте"/>
    <hyperlink ref="F444" r:id="rId18" display="Лук репчатый" tooltip="Открыть страницу о продукте"/>
    <hyperlink ref="F445" r:id="rId19" display="Масло растительное" tooltip="Открыть страницу о продукте"/>
    <hyperlink ref="F446" r:id="rId9" display="Сахарный песок" tooltip="Открыть страницу о продукте"/>
    <hyperlink ref="F447" r:id="rId37" display="Томат-пюре" tooltip="Открыть страницу о продукте"/>
    <hyperlink ref="F448" r:id="rId5" display="Вода" tooltip="Открыть страницу о продукте"/>
    <hyperlink ref="F449" r:id="rId38" display="Бульон мясной" tooltip="Открыть страницу о продукте"/>
    <hyperlink ref="F453" r:id="rId26" display="Гречневая крупа" tooltip="Открыть страницу о продукте"/>
    <hyperlink ref="F454" r:id="rId5" display="Вода" tooltip="Открыть страницу о продукте"/>
    <hyperlink ref="F456" r:id="rId6" display="Масло сливочное" tooltip="Открыть страницу о продукте"/>
    <hyperlink ref="F461" r:id="rId25" display="Пересчитать"/>
    <hyperlink ref="F469" r:id="rId84" display="Говядина, тазобедренная часть(верхний кусок)" tooltip="Открыть страницу о продукте"/>
    <hyperlink ref="F470" r:id="rId85" display="  или Говядина, тазобедренная часть (внутренний кусок)" tooltip="Открыть страницу о продукте"/>
    <hyperlink ref="F471" r:id="rId86" display="  или Говядина, тазобедренная часть (боковой кусок)" tooltip="Открыть страницу о продукте"/>
    <hyperlink ref="F472" r:id="rId76" display="  или Свинина, лопаточная часть" tooltip="Открыть страницу о продукте"/>
    <hyperlink ref="F473" r:id="rId77" display="  или Свинина, шейная часть (мякоть)" tooltip="Открыть страницу о продукте"/>
    <hyperlink ref="F474" r:id="rId87" display="  или Баранина, лопаточная часть" tooltip="Открыть страницу о продукте"/>
    <hyperlink ref="F475" r:id="rId88" display="  или Баранина, грудинка мякоть" tooltip="Открыть страницу о продукте"/>
    <hyperlink ref="F476" r:id="rId17" display="Морковь" tooltip="Открыть страницу о продукте"/>
    <hyperlink ref="F477" r:id="rId18" display="Лук репчатый" tooltip="Открыть страницу о продукте"/>
    <hyperlink ref="F478" r:id="rId19" display="Масло растительное" tooltip="Открыть страницу о продукте"/>
    <hyperlink ref="F479" r:id="rId37" display="Томат-пюре" tooltip="Открыть страницу о продукте"/>
    <hyperlink ref="F480" r:id="rId78" display="Мука пшеничная" tooltip="Открыть страницу о продукте"/>
    <hyperlink ref="F487" r:id="rId25" display="ПЕРЕСЧИТАТЬ"/>
    <hyperlink ref="F491" r:id="rId7" display="Чай высшего сорта" tooltip="Открыть страницу о продукте"/>
    <hyperlink ref="F492" r:id="rId5" display="Вода" tooltip="Открыть страницу о продукте"/>
    <hyperlink ref="F493" r:id="rId9" display="Сахарный песок" tooltip="Открыть страницу о продукте"/>
    <hyperlink ref="F494" r:id="rId5" display="Вода" tooltip="Открыть страницу о продукте"/>
    <hyperlink ref="F507" r:id="rId25" display="Пересчитать"/>
    <hyperlink ref="F513" r:id="rId57" display="Творог" tooltip="Открыть страницу о продукте"/>
    <hyperlink ref="F514" r:id="rId58" display="Крупа манная" tooltip="Открыть страницу о продукте"/>
    <hyperlink ref="F515" r:id="rId5" display="Вода" tooltip="Открыть страницу о продукте"/>
    <hyperlink ref="F516" r:id="rId53" display="  или Молоко стерилизованное 3,2% жирности" tooltip="Открыть страницу о продукте"/>
    <hyperlink ref="F517" r:id="rId2" display="Яйцо" tooltip="Открыть страницу о продукте"/>
    <hyperlink ref="F518" r:id="rId9" display="Сахарный песок" tooltip="Открыть страницу о продукте"/>
    <hyperlink ref="F519" r:id="rId59" display="Сметана 10,0% жирности" tooltip="Открыть страницу о продукте"/>
    <hyperlink ref="F520" r:id="rId60" display="Сухари" tooltip="Открыть страницу о продукте"/>
    <hyperlink ref="F521" r:id="rId6" display="Масло сливочное" tooltip="Открыть страницу о продукте"/>
    <hyperlink ref="F529" r:id="rId25" display="ПЕРЕСЧИТАТЬ"/>
    <hyperlink ref="F533" r:id="rId7" display="Чай высшего сорта" tooltip="Открыть страницу о продукте"/>
    <hyperlink ref="F534" r:id="rId5" display="Вода" tooltip="Открыть страницу о продукте"/>
    <hyperlink ref="F535" r:id="rId9" display="Сахарный песок" tooltip="Открыть страницу о продукте"/>
    <hyperlink ref="F536" r:id="rId5" display="Вода" tooltip="Открыть страницу о продукте"/>
    <hyperlink ref="F539" r:id="rId61" display="Огурец свежий" tooltip="Открыть страницу о продукте"/>
    <hyperlink ref="F545" r:id="rId25" display="ПЕРЕСЧИТАТЬ"/>
    <hyperlink ref="F548" r:id="rId36" display="Капуста белокочанная" tooltip="Открыть страницу о продукте"/>
    <hyperlink ref="F549" r:id="rId11" display="Картофель" tooltip="Открыть страницу о продукте"/>
    <hyperlink ref="F550" r:id="rId17" display="Морковь" tooltip="Открыть страницу о продукте"/>
    <hyperlink ref="F551" r:id="rId18" display="Лук репчатый" tooltip="Открыть страницу о продукте"/>
    <hyperlink ref="F552" r:id="rId37" display="Томат-пюре" tooltip="Открыть страницу о продукте"/>
    <hyperlink ref="F553" r:id="rId19" display="Масло растительное" tooltip="Открыть страницу о продукте"/>
    <hyperlink ref="F554" r:id="rId38" display="Бульон мясной" tooltip="Открыть страницу о продукте"/>
    <hyperlink ref="F555" r:id="rId22" display="  или Бульон куриный" tooltip="Открыть страницу о продукте"/>
    <hyperlink ref="F556" r:id="rId5" display="  или Вода" tooltip="Открыть страницу о продукте"/>
    <hyperlink ref="F561" r:id="rId70" display="Макаронные изделия" tooltip="Открыть страницу о продукте"/>
    <hyperlink ref="F562" r:id="rId5" display="Вода" tooltip="Открыть страницу о продукте"/>
    <hyperlink ref="F563" r:id="rId24" display="Соль поваренная пищевая" tooltip="Открыть страницу о продукте"/>
    <hyperlink ref="F564" r:id="rId6" display="Масло сливочное" tooltip="Открыть страницу о продукте"/>
    <hyperlink ref="F571" r:id="rId25" display="ПЕРЕСЧИТАТЬ"/>
    <hyperlink ref="F574" r:id="rId89" display="Курица, 1 категории" tooltip="Открыть страницу о продукте"/>
    <hyperlink ref="F575" r:id="rId90" display="  или Бройлеры (цыплята) 1 кат." tooltip="Открыть страницу о продукте"/>
    <hyperlink ref="F576" r:id="rId91" display="  или Индейки 1 кат." tooltip="Открыть страницу о продукте"/>
    <hyperlink ref="F577" r:id="rId92" display="  или Филе птицы (полуфабрикат)" tooltip="Открыть страницу о продукте"/>
    <hyperlink ref="F579" r:id="rId93" display="Соус сметанный № 354" tooltip="Открыть рецептуру блюда"/>
    <hyperlink ref="F580" r:id="rId94" display="  или Соус сметанный № 367" tooltip="Открыть рецептуру блюда"/>
    <hyperlink ref="F581" r:id="rId95" display="  или Соус сметанный с томатом № 355" tooltip="Открыть рецептуру блюда"/>
    <hyperlink ref="F587" r:id="rId25" display="ПЕРЕСЧИТАТЬ"/>
    <hyperlink ref="F590" r:id="rId59" display="Сметана 10,0% жирности" tooltip="Открыть страницу о продукте"/>
    <hyperlink ref="F591" r:id="rId96" display="Пшеничная мука, первого сорта" tooltip="Открыть страницу о продукте"/>
    <hyperlink ref="F592" r:id="rId5" display="Вода" tooltip="Открыть страницу о продукте"/>
    <hyperlink ref="F593" r:id="rId97" display="  или Отвар" tooltip="Открыть страницу о продукте"/>
    <hyperlink ref="F595" r:id="rId24" display="Соль поваренная пищевая" tooltip="Открыть страницу о продукте"/>
    <hyperlink ref="F601" r:id="rId25" display="ПЕРЕСЧИТАТЬ"/>
    <hyperlink ref="F604" r:id="rId98" display="Концентрат киселя витаминизированного" tooltip="Открыть страницу о продукте"/>
    <hyperlink ref="F605" r:id="rId9" display="Сахарный песок" tooltip="Открыть страницу о продукте"/>
    <hyperlink ref="F606" r:id="rId5" display="Вода" tooltip="Открыть страницу о продукте"/>
    <hyperlink ref="F619" r:id="rId25" display="ПЕРЕСЧИТАТЬ"/>
    <hyperlink ref="F622" r:id="rId99" display="Пшено" tooltip="Открыть страницу о продукте"/>
    <hyperlink ref="F623" r:id="rId5" display="Вода" tooltip="Открыть страницу о продукте"/>
    <hyperlink ref="F624" r:id="rId4" display="Молоко" tooltip="Открыть страницу о продукте"/>
    <hyperlink ref="F625" r:id="rId9" display="Сахарный песок" tooltip="Открыть страницу о продукте"/>
    <hyperlink ref="F627" r:id="rId6" display="Масло сливочное" tooltip="Открыть страницу о продукте"/>
    <hyperlink ref="F634" r:id="rId9" display="Сахарный песок" tooltip="Открыть страницу о продукте"/>
    <hyperlink ref="F635" r:id="rId10" display="Лимон" tooltip="Открыть страницу о продукте"/>
    <hyperlink ref="F636" r:id="rId5" display="Вода" tooltip="Открыть страницу о продукте"/>
    <hyperlink ref="F633" r:id="rId7" display="Чай высшего сорта" tooltip="Открыть страницу о продукте"/>
    <hyperlink ref="F653" r:id="rId55" display="Масло подсолнечное" tooltip="Открыть страницу о продукте"/>
    <hyperlink ref="F654" r:id="rId62" display="Бульон мясной № 511" tooltip="Открыть рецептуру блюда"/>
    <hyperlink ref="F655" r:id="rId5" display="  или Вода" tooltip="Открыть страницу о продукте"/>
    <hyperlink ref="F656" r:id="rId11" display="Картофель" tooltip="Открыть страницу о продукте"/>
    <hyperlink ref="F657" r:id="rId63" display="Крупа перловая" tooltip="Открыть страницу о продукте"/>
    <hyperlink ref="F658" r:id="rId64" display="  или Крупа овсяная" tooltip="Открыть страницу о продукте"/>
    <hyperlink ref="F659" r:id="rId65" display="  или Пшеничная крупа" tooltip="Открыть страницу о продукте"/>
    <hyperlink ref="F660" r:id="rId58" display="  или Крупа манная" tooltip="Открыть страницу о продукте"/>
    <hyperlink ref="F661" r:id="rId66" display="  или Рис, зерно продовольственное" tooltip="Открыть страницу о продукте"/>
    <hyperlink ref="F662" r:id="rId67" display="  или Крупа пшено шлифованное" tooltip="Открыть страницу о продукте"/>
    <hyperlink ref="F663" r:id="rId68" display="  или Овсяные хлопья &quot;Геркулес&quot;" tooltip="Открыть страницу о продукте"/>
    <hyperlink ref="F664" r:id="rId69" display="Морковь, красная" tooltip="Открыть страницу о продукте"/>
    <hyperlink ref="F665" r:id="rId18" display="Лук репчатый" tooltip="Открыть страницу о продукте"/>
    <hyperlink ref="F669" r:id="rId11" display="Картофель" tooltip="Открыть страницу о продукте"/>
    <hyperlink ref="F670" r:id="rId31" display="Молоко стерилизованное 3,5% жирности" tooltip="Открыть страницу о продукте"/>
    <hyperlink ref="F673" r:id="rId6" display="Масло сливочное" tooltip="Открыть страницу о продукте"/>
    <hyperlink ref="F678" r:id="rId25" display="Пересчитать"/>
    <hyperlink ref="F684" r:id="rId79" display="Минтай" tooltip="Открыть страницу о продукте"/>
    <hyperlink ref="F685" r:id="rId34" display="Хлеб пшеничный, формовой из муки высшего сорта" tooltip="Открыть страницу о продукте"/>
    <hyperlink ref="F686" r:id="rId2" display="Яйцо" tooltip="Открыть страницу о продукте"/>
    <hyperlink ref="F687" r:id="rId80" display="Соль пищевая йодированная" tooltip="Открыть страницу о продукте"/>
    <hyperlink ref="F688" r:id="rId100" display="Молоко пастеризованное, 2,5% жирности" tooltip="Открыть страницу о продукте"/>
    <hyperlink ref="F692" r:id="rId45" display="Смесь сухофруктов" tooltip="Открыть страницу о продукте"/>
    <hyperlink ref="F693" r:id="rId9" display="Сахарный песок" tooltip="Открыть страницу о продукте"/>
    <hyperlink ref="F695" r:id="rId51" display="Лимонная кислота" tooltip="Открыть страницу о продукте"/>
    <hyperlink ref="F696" r:id="rId5" display="Вода" tooltip="Открыть страницу о продукте"/>
    <hyperlink ref="F707" r:id="rId2" display="Яйцо" tooltip="Открыть страницу о продукте"/>
    <hyperlink ref="F708" r:id="rId3" display="  или Меланж" tooltip="Открыть страницу о продукте"/>
    <hyperlink ref="F709" r:id="rId4" display="Молоко" tooltip="Открыть страницу о продукте"/>
    <hyperlink ref="F710" r:id="rId5" display="  или Вода" tooltip="Открыть страницу о продукте"/>
    <hyperlink ref="F712" r:id="rId6" display="Масло сливочное" tooltip="Открыть страницу о продукте"/>
    <hyperlink ref="F714" r:id="rId6" display="Масло сливочное" tooltip="Открыть страницу о продукте"/>
    <hyperlink ref="F721" r:id="rId25" display="ПЕРЕСЧИТАТЬ"/>
    <hyperlink ref="F725" r:id="rId7" display="Чай высшего сорта" tooltip="Открыть страницу о продукте"/>
    <hyperlink ref="F726" r:id="rId5" display="Вода" tooltip="Открыть страницу о продукте"/>
    <hyperlink ref="F727" r:id="rId9" display="Сахарный песок" tooltip="Открыть страницу о продукте"/>
    <hyperlink ref="F728" r:id="rId5" display="Вода" tooltip="Открыть страницу о продукте"/>
    <hyperlink ref="F742" r:id="rId11" display="Картофель" tooltip="Открыть страницу о продукте"/>
    <hyperlink ref="F743" r:id="rId12" display="Макароны из муки 1 сорта" tooltip="Открыть страницу о продукте"/>
    <hyperlink ref="F744" r:id="rId13" display="Лапша" tooltip="Открыть страницу о продукте"/>
    <hyperlink ref="F745" r:id="rId14" display="Вермишель" tooltip="Открыть страницу о продукте"/>
    <hyperlink ref="F746" r:id="rId15" display="Лапша домашняя № 114" tooltip="Открыть рецептуру блюда"/>
    <hyperlink ref="F747" r:id="rId16" display="Макаронные изделия, высшего сорта, яичные" tooltip="Открыть страницу о продукте"/>
    <hyperlink ref="F748" r:id="rId17" display="Морковь" tooltip="Открыть страницу о продукте"/>
    <hyperlink ref="F749" r:id="rId18" display="Лук репчатый" tooltip="Открыть страницу о продукте"/>
    <hyperlink ref="F750" r:id="rId19" display="Масло растительное" tooltip="Открыть страницу о продукте"/>
    <hyperlink ref="F751" r:id="rId20" display="Бульон костный № 80" tooltip="Открыть рецептуру блюда"/>
    <hyperlink ref="F752" r:id="rId21" display="  или Бульон рыбный" tooltip="Открыть страницу о продукте"/>
    <hyperlink ref="F753" r:id="rId22" display="  или Бульон куриный" tooltip="Открыть страницу о продукте"/>
    <hyperlink ref="F754" r:id="rId5" display="  или Вода" tooltip="Открыть страницу о продукте"/>
    <hyperlink ref="F755" r:id="rId23" display="Лавровый лист" tooltip="Открыть страницу о продукте"/>
    <hyperlink ref="F756" r:id="rId24" display="Соль поваренная пищевая" tooltip="Открыть страницу о продукте"/>
    <hyperlink ref="F760" r:id="rId39" display="Цыпленок-бройлер" tooltip="Открыть страницу о продукте"/>
    <hyperlink ref="F761" r:id="rId39" display="  или Часть Цыпленока-бройлера" tooltip="Открыть страницу о продукте"/>
    <hyperlink ref="F762" r:id="rId40" display="Масло растительное" tooltip="Открыть страницу о продукте"/>
    <hyperlink ref="F764" r:id="rId41" display="Лук репчатый" tooltip="Открыть страницу о продукте"/>
    <hyperlink ref="F765" r:id="rId42" display="Морковь" tooltip="Открыть страницу о продукте"/>
    <hyperlink ref="E766" r:id="rId43" display="Рис" tooltip="Открыть страницу о продукте"/>
    <hyperlink ref="E767" r:id="rId40" display="Масло растительное" tooltip="Открыть страницу о продукте"/>
    <hyperlink ref="E768" r:id="rId44" display="Томат-паста" tooltip="Открыть страницу о продукте"/>
    <hyperlink ref="F782" r:id="rId25" display="Пересчитать"/>
    <hyperlink ref="F789" r:id="rId52" display="Пшеничная мука, высшего сорта" tooltip="Открыть страницу о продукте"/>
    <hyperlink ref="F790" r:id="rId2" display="Яйцо" tooltip="Открыть страницу о продукте"/>
    <hyperlink ref="F791" r:id="rId53" display="Молоко стерилизованное 3,2% жирности" tooltip="Открыть страницу о продукте"/>
    <hyperlink ref="F792" r:id="rId5" display="  или Вода" tooltip="Открыть страницу о продукте"/>
    <hyperlink ref="F793" r:id="rId54" display="Дрожжи сухие" tooltip="Открыть страницу о продукте"/>
    <hyperlink ref="F794" r:id="rId9" display="Сахарный песок" tooltip="Открыть страницу о продукте"/>
    <hyperlink ref="F795" r:id="rId24" display="Соль поваренная пищевая" tooltip="Открыть страницу о продукте"/>
    <hyperlink ref="F796" r:id="rId55" display="Масло подсолнечное" tooltip="Открыть страницу о продукте"/>
    <hyperlink ref="F798" r:id="rId56" display="Повидло" tooltip="Открыть страницу о продукте"/>
    <hyperlink ref="F802" r:id="rId61" display="Огурец свежий" tooltip="Открыть страницу о продукте"/>
    <hyperlink ref="E805" r:id="rId101" display="Наименование блюда: Суп картофельный с  бобовыми"/>
    <hyperlink ref="F823" r:id="rId25" display="ПЕРЕСЧИТАТЬ"/>
    <hyperlink ref="F826" r:id="rId26" display="Гречневая крупа" tooltip="Открыть страницу о продукте"/>
    <hyperlink ref="F827" r:id="rId5" display="Вода" tooltip="Открыть страницу о продукте"/>
    <hyperlink ref="F829" r:id="rId6" display="Масло сливочное" tooltip="Открыть страницу о продукте"/>
    <hyperlink ref="F835" r:id="rId25" display="ПЕРЕСЧИТАТЬ"/>
    <hyperlink ref="F840" r:id="rId71" display="Говядина, лопаточная часть (заплечная)" tooltip="Открыть страницу о продукте"/>
    <hyperlink ref="F841" r:id="rId72" display="  или Говядина, лопаточная часть (плечевая)" tooltip="Открыть страницу о продукте"/>
    <hyperlink ref="F842" r:id="rId73" display="  или Говядина, подлопаточная часть" tooltip="Открыть страницу о продукте"/>
    <hyperlink ref="F843" r:id="rId74" display="  или Говядина, грудинка (мякоть)" tooltip="Открыть страницу о продукте"/>
    <hyperlink ref="F844" r:id="rId75" display="  или Говядина, покромка" tooltip="Открыть страницу о продукте"/>
    <hyperlink ref="F845" r:id="rId76" display="  или Свинина, лопаточная часть" tooltip="Открыть страницу о продукте"/>
    <hyperlink ref="F846" r:id="rId77" display="  или Свинина, шейная часть (мякоть)" tooltip="Открыть страницу о продукте"/>
    <hyperlink ref="F847" r:id="rId19" display="Масло растительное" tooltip="Открыть страницу о продукте"/>
    <hyperlink ref="F848" r:id="rId18" display="Лук репчатый" tooltip="Открыть страницу о продукте"/>
    <hyperlink ref="F849" r:id="rId37" display="Томат-пюре" tooltip="Открыть страницу о продукте"/>
    <hyperlink ref="F850" r:id="rId78" display="Мука пшеничная" tooltip="Открыть страницу о продукте"/>
    <hyperlink ref="F857" r:id="rId25" display="ПЕРЕСЧИТАТЬ"/>
    <hyperlink ref="F861" r:id="rId7" display="Чай высшего сорта" tooltip="Открыть страницу о продукте"/>
    <hyperlink ref="F862" r:id="rId5" display="Вода" tooltip="Открыть страницу о продукте"/>
    <hyperlink ref="F863" r:id="rId9" display="Сахарный песок" tooltip="Открыть страницу о продукте"/>
    <hyperlink ref="F864" r:id="rId5" display="Вода" tooltip="Открыть страницу о продукте"/>
    <hyperlink ref="F878" r:id="rId25" display="ПЕРЕСЧИТАТЬ"/>
    <hyperlink ref="F883" r:id="rId81" display="Крупа рисовая" tooltip="Открыть страницу о продукте"/>
    <hyperlink ref="F884" r:id="rId4" display="Молоко" tooltip="Открыть страницу о продукте"/>
    <hyperlink ref="F885" r:id="rId5" display="Вода" tooltip="Открыть страницу о продукте"/>
    <hyperlink ref="F886" r:id="rId9" display="Сахарный песок" tooltip="Открыть страницу о продукте"/>
    <hyperlink ref="F887" r:id="rId80" display="Соль пищевая йодированная" tooltip="Открыть страницу о продукте"/>
    <hyperlink ref="F889" r:id="rId6" display="Масло сливочное" tooltip="Открыть страницу о продукте"/>
    <hyperlink ref="F895" r:id="rId25" display="ПЕРЕСЧИТАТЬ"/>
    <hyperlink ref="F899" r:id="rId7" display="Чай высшего сорта" tooltip="Открыть страницу о продукте"/>
    <hyperlink ref="F900" r:id="rId5" display="Вода" tooltip="Открыть страницу о продукте"/>
    <hyperlink ref="F901" r:id="rId9" display="Сахарный песок" tooltip="Открыть страницу о продукте"/>
    <hyperlink ref="F902" r:id="rId5" display="Вода" tooltip="Открыть страницу о продукте"/>
    <hyperlink ref="F921" r:id="rId82" display="Свекла" tooltip="Открыть страницу о продукте"/>
    <hyperlink ref="F922" r:id="rId36" display="Капуста белокочанная" tooltip="Открыть страницу о продукте"/>
    <hyperlink ref="F923" r:id="rId83" display="  или Капуста белокочанная, квашеная" tooltip="Открыть страницу о продукте"/>
    <hyperlink ref="F924" r:id="rId11" display="Картофель" tooltip="Открыть страницу о продукте"/>
    <hyperlink ref="F925" r:id="rId17" display="Морковь" tooltip="Открыть страницу о продукте"/>
    <hyperlink ref="F926" r:id="rId18" display="Лук репчатый" tooltip="Открыть страницу о продукте"/>
    <hyperlink ref="F927" r:id="rId19" display="Масло растительное" tooltip="Открыть страницу о продукте"/>
    <hyperlink ref="F928" r:id="rId9" display="Сахарный песок" tooltip="Открыть страницу о продукте"/>
    <hyperlink ref="F929" r:id="rId37" display="Томат-пюре" tooltip="Открыть страницу о продукте"/>
    <hyperlink ref="F930" r:id="rId5" display="Вода" tooltip="Открыть страницу о продукте"/>
    <hyperlink ref="F931" r:id="rId38" display="Бульон мясной" tooltip="Открыть страницу о продукте"/>
    <hyperlink ref="F936" r:id="rId70" display="Макаронные изделия" tooltip="Открыть страницу о продукте"/>
    <hyperlink ref="F937" r:id="rId5" display="Вода" tooltip="Открыть страницу о продукте"/>
    <hyperlink ref="F938" r:id="rId24" display="Соль поваренная пищевая" tooltip="Открыть страницу о продукте"/>
    <hyperlink ref="F939" r:id="rId6" display="Масло сливочное" tooltip="Открыть страницу о продукте"/>
    <hyperlink ref="F944" r:id="rId25" display="Пересчитать"/>
    <hyperlink ref="F950" r:id="rId89" display="Курица, 1 категории" tooltip="Открыть страницу о продукте"/>
    <hyperlink ref="F951" r:id="rId90" display="  или Бройлеры (цыплята) 1 кат." tooltip="Открыть страницу о продукте"/>
    <hyperlink ref="F952" r:id="rId102" display="  или Куриный окорочок" tooltip="Открыть страницу о продукте"/>
    <hyperlink ref="F953" r:id="rId91" display="  или Индейки 1 кат." tooltip="Открыть страницу о продукте"/>
    <hyperlink ref="F954" r:id="rId103" display="  или Мясо кролика" tooltip="Открыть страницу о продукте"/>
    <hyperlink ref="F955" r:id="rId92" display="  или Филе птицы (полуфабрикат)" tooltip="Открыть страницу о продукте"/>
    <hyperlink ref="F957" r:id="rId30" display="Хлеб пшеничный, формовой из муки 1 сорта" tooltip="Открыть страницу о продукте"/>
    <hyperlink ref="F958" r:id="rId31" display="Молоко стерилизованное 3,5% жирности" tooltip="Открыть страницу о продукте"/>
    <hyperlink ref="F959" r:id="rId5" display="  или Вода" tooltip="Открыть страницу о продукте"/>
    <hyperlink ref="F960" r:id="rId32" display="Сухари панировочные" tooltip="Открыть страницу о продукте"/>
    <hyperlink ref="F962" r:id="rId6" display="Масло сливочное" tooltip="Открыть страницу о продукте"/>
    <hyperlink ref="F966" r:id="rId45" display="Смесь сухофруктов" tooltip="Открыть страницу о продукте"/>
    <hyperlink ref="F967" r:id="rId9" display="Сахарный песок" tooltip="Открыть страницу о продукте"/>
    <hyperlink ref="F969" r:id="rId51" display="Лимонная кислота" tooltip="Открыть страницу о продукте"/>
    <hyperlink ref="F970" r:id="rId5" display="Вода" tooltip="Открыть страницу о продукте"/>
    <hyperlink ref="F36" r:id="rId104" display="Помидоры (томаты)" tooltip="Открыть страницу о продукте"/>
    <hyperlink ref="F37" r:id="rId61" display="Огурец свежий" tooltip="Открыть страницу о продукте"/>
    <hyperlink ref="F38" r:id="rId105" display="Лук зеленый" tooltip="Открыть страницу о продукте"/>
    <hyperlink ref="F39" r:id="rId18" display="  или Лук репчатый" tooltip="Открыть страницу о продукте"/>
    <hyperlink ref="F40" r:id="rId19" display="Масло растительное" tooltip="Открыть страницу о продукте"/>
    <hyperlink ref="F327" r:id="rId104" display="Помидоры (томаты)" tooltip="Открыть страницу о продукте"/>
    <hyperlink ref="F328" r:id="rId61" display="Огурец свежий" tooltip="Открыть страницу о продукте"/>
    <hyperlink ref="F329" r:id="rId105" display="Лук зеленый" tooltip="Открыть страницу о продукте"/>
    <hyperlink ref="F330" r:id="rId18" display="  или Лук репчатый" tooltip="Открыть страницу о продукте"/>
    <hyperlink ref="F331" r:id="rId19" display="Масло растительное" tooltip="Открыть страницу о продукте"/>
    <hyperlink ref="F645" r:id="rId104" display="Помидоры (томаты)" tooltip="Открыть страницу о продукте"/>
    <hyperlink ref="F646" r:id="rId61" display="Огурец свежий" tooltip="Открыть страницу о продукте"/>
    <hyperlink ref="F647" r:id="rId105" display="Лук зеленый" tooltip="Открыть страницу о продукте"/>
    <hyperlink ref="F648" r:id="rId18" display="  или Лук репчатый" tooltip="Открыть страницу о продукте"/>
    <hyperlink ref="F649" r:id="rId19" display="Масло растительное" tooltip="Открыть страницу о продукте"/>
    <hyperlink ref="F913" r:id="rId104" display="Помидоры (томаты)" tooltip="Открыть страницу о продукте"/>
    <hyperlink ref="F914" r:id="rId61" display="Огурец свежий" tooltip="Открыть страницу о продукте"/>
    <hyperlink ref="F915" r:id="rId105" display="Лук зеленый" tooltip="Открыть страницу о продукте"/>
    <hyperlink ref="F916" r:id="rId18" display="  или Лук репчатый" tooltip="Открыть страницу о продукте"/>
    <hyperlink ref="F917" r:id="rId19" display="Масло растительное" tooltip="Открыть страницу о продукте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осень обычные дети</vt:lpstr>
      <vt:lpstr>лето обычные дети</vt:lpstr>
      <vt:lpstr>Лист1</vt:lpstr>
      <vt:lpstr>завтрак</vt:lpstr>
      <vt:lpstr>обед</vt:lpstr>
      <vt:lpstr>ЛОЛ 2021г</vt:lpstr>
      <vt:lpstr>расчет завтрак</vt:lpstr>
      <vt:lpstr>расчет ЛОЛ</vt:lpstr>
      <vt:lpstr>ЛТО</vt:lpstr>
      <vt:lpstr>расчет ЛТО</vt:lpstr>
      <vt:lpstr>Лист2</vt:lpstr>
      <vt:lpstr>меню ЛОЛ на 10 дней</vt:lpstr>
      <vt:lpstr>меню ЛОЛ (расчеты)</vt:lpstr>
      <vt:lpstr>меню ЛТО</vt:lpstr>
      <vt:lpstr>меню ЛОЛ (для печати) на 14 дне</vt:lpstr>
      <vt:lpstr>расчет ЛОЛ на 2024г. на 14 дней</vt:lpstr>
      <vt:lpstr>меню ЛТО (расчет)</vt:lpstr>
      <vt:lpstr>меню ЛТО (2)</vt:lpstr>
      <vt:lpstr>меню ЛТО (для печати) на 14 дне</vt:lpstr>
      <vt:lpstr>расчет ЛТО на 2024г. на 14 дней</vt:lpstr>
      <vt:lpstr>расчет ЛОЛ на 2024г</vt:lpstr>
      <vt:lpstr>расчет ЛТО на 2024г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2025-06-03T18:53:13Z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34959804D4A44ACF9CA9D739FA765DFA_12</vt:lpwstr>
  </property>
  <property fmtid="{D5CDD505-2E9C-101B-9397-08002B2CF9AE}" pid="3" name="KSOProductBuildVer">
    <vt:lpwstr>1049-12.2.0.21179</vt:lpwstr>
  </property>
</Properties>
</file>